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3" activeTab="7"/>
  </bookViews>
  <sheets>
    <sheet name="WPC multy ply deadlift" sheetId="1" r:id="rId1"/>
    <sheet name="WPC raw deadlift" sheetId="2" r:id="rId2"/>
    <sheet name="WPC multi ply benchpress" sheetId="3" r:id="rId3"/>
    <sheet name="WPC single ply benchpress" sheetId="4" r:id="rId4"/>
    <sheet name="WPC raw benchpress" sheetId="5" r:id="rId5"/>
    <sheet name="WPC multi ply powerlifting" sheetId="6" r:id="rId6"/>
    <sheet name="WPC single ply powerlifting" sheetId="7" r:id="rId7"/>
    <sheet name="WPC raw powerlifting" sheetId="8" r:id="rId8"/>
  </sheets>
  <definedNames/>
  <calcPr fullCalcOnLoad="1" refMode="R1C1"/>
</workbook>
</file>

<file path=xl/sharedStrings.xml><?xml version="1.0" encoding="utf-8"?>
<sst xmlns="http://schemas.openxmlformats.org/spreadsheetml/2006/main" count="5787" uniqueCount="1739">
  <si>
    <t>Name</t>
  </si>
  <si>
    <t>Gloss</t>
  </si>
  <si>
    <t>Team</t>
  </si>
  <si>
    <t>Town</t>
  </si>
  <si>
    <t>Squat</t>
  </si>
  <si>
    <t>Benchpress</t>
  </si>
  <si>
    <t>Deadlift</t>
  </si>
  <si>
    <t>Totall</t>
  </si>
  <si>
    <t>Coach</t>
  </si>
  <si>
    <t>Pts</t>
  </si>
  <si>
    <t>Rec</t>
  </si>
  <si>
    <t>Body
weight</t>
  </si>
  <si>
    <t>Body Weight Category  44</t>
  </si>
  <si>
    <t>Guliyeva Elnara</t>
  </si>
  <si>
    <t>Open (17.09.1986)/28</t>
  </si>
  <si>
    <t>44,00</t>
  </si>
  <si>
    <t>1,2580</t>
  </si>
  <si>
    <t>Azerbaijan</t>
  </si>
  <si>
    <t>Baku</t>
  </si>
  <si>
    <t>65,0</t>
  </si>
  <si>
    <t>70,0</t>
  </si>
  <si>
    <t>78,0</t>
  </si>
  <si>
    <t>40,0</t>
  </si>
  <si>
    <t>47,5</t>
  </si>
  <si>
    <t>50,0</t>
  </si>
  <si>
    <t>90,0</t>
  </si>
  <si>
    <t>100,0</t>
  </si>
  <si>
    <t>110,0</t>
  </si>
  <si>
    <t>Ibragimov I.</t>
  </si>
  <si>
    <t>Body Weight Category  48</t>
  </si>
  <si>
    <t>Potapovich Larisa</t>
  </si>
  <si>
    <t>Masters 45-49 (11.11.1965)/49</t>
  </si>
  <si>
    <t>47,80</t>
  </si>
  <si>
    <t>1,2974</t>
  </si>
  <si>
    <t>Russia</t>
  </si>
  <si>
    <t>Moskva</t>
  </si>
  <si>
    <t>60,0w</t>
  </si>
  <si>
    <t>40,0e</t>
  </si>
  <si>
    <t>42,5e</t>
  </si>
  <si>
    <t>45,0e</t>
  </si>
  <si>
    <t>75,0w</t>
  </si>
  <si>
    <t>100,0w</t>
  </si>
  <si>
    <t>107,5</t>
  </si>
  <si>
    <t>205.00w</t>
  </si>
  <si>
    <t>Sokolov N.D.</t>
  </si>
  <si>
    <t>Body Weight Category  52</t>
  </si>
  <si>
    <t>Talibova Gunel</t>
  </si>
  <si>
    <t>Open (06.04.1982)/32</t>
  </si>
  <si>
    <t>51,80</t>
  </si>
  <si>
    <t>1,1110</t>
  </si>
  <si>
    <t>135,0</t>
  </si>
  <si>
    <t>140,0</t>
  </si>
  <si>
    <t>142,5</t>
  </si>
  <si>
    <t>145,0</t>
  </si>
  <si>
    <t>87,5</t>
  </si>
  <si>
    <t>175,0</t>
  </si>
  <si>
    <t>190,0</t>
  </si>
  <si>
    <t>Mikhaylova Olga</t>
  </si>
  <si>
    <t>Open (14.12.1971)/43</t>
  </si>
  <si>
    <t>52,00</t>
  </si>
  <si>
    <t>1,1076</t>
  </si>
  <si>
    <t>Sankt-Peterburg</t>
  </si>
  <si>
    <t>102,5</t>
  </si>
  <si>
    <t>155,0</t>
  </si>
  <si>
    <t>165,0</t>
  </si>
  <si>
    <t>Taranukhin G.Yu.</t>
  </si>
  <si>
    <t>Body Weight Category  67.5</t>
  </si>
  <si>
    <t>Abbasova Sara</t>
  </si>
  <si>
    <t>Open (15.05.1980)/34</t>
  </si>
  <si>
    <t>65,40</t>
  </si>
  <si>
    <t>0,9222</t>
  </si>
  <si>
    <t>160,5</t>
  </si>
  <si>
    <t>162,5</t>
  </si>
  <si>
    <t>77,5</t>
  </si>
  <si>
    <t>85,0</t>
  </si>
  <si>
    <t>150,0</t>
  </si>
  <si>
    <t>160,0</t>
  </si>
  <si>
    <t>170,0</t>
  </si>
  <si>
    <t>Cheburashkina Yuliya</t>
  </si>
  <si>
    <t>Open (23.01.1981)/33</t>
  </si>
  <si>
    <t>67,40</t>
  </si>
  <si>
    <t>0,9007</t>
  </si>
  <si>
    <t>60,0</t>
  </si>
  <si>
    <t>80,0</t>
  </si>
  <si>
    <t>55,0</t>
  </si>
  <si>
    <t>120,0</t>
  </si>
  <si>
    <t>Body Weight Category  75</t>
  </si>
  <si>
    <t>Munns Hannah</t>
  </si>
  <si>
    <t>Open (14.03.1987)/27</t>
  </si>
  <si>
    <t>74,20</t>
  </si>
  <si>
    <t>0,8421</t>
  </si>
  <si>
    <t>Great Britan</t>
  </si>
  <si>
    <t>London</t>
  </si>
  <si>
    <t>105,0</t>
  </si>
  <si>
    <t>112,5</t>
  </si>
  <si>
    <t>Middle S.</t>
  </si>
  <si>
    <t>Body Weight Category  82.5</t>
  </si>
  <si>
    <t>Bila Miroslava</t>
  </si>
  <si>
    <t>Open (10.02.1985)/29</t>
  </si>
  <si>
    <t>80,10</t>
  </si>
  <si>
    <t>0,8012</t>
  </si>
  <si>
    <t>Czech republic</t>
  </si>
  <si>
    <t>Prague</t>
  </si>
  <si>
    <t>130,0</t>
  </si>
  <si>
    <t>67,5</t>
  </si>
  <si>
    <t>72,5</t>
  </si>
  <si>
    <t>Body Weight Category  56</t>
  </si>
  <si>
    <t>Badalov Kamran</t>
  </si>
  <si>
    <t>Juniors 20-23 (23.03.1993)/21</t>
  </si>
  <si>
    <t>55,80</t>
  </si>
  <si>
    <t>0,8959</t>
  </si>
  <si>
    <t>75,0</t>
  </si>
  <si>
    <t>88,0w</t>
  </si>
  <si>
    <t>172,5</t>
  </si>
  <si>
    <t>392.50w</t>
  </si>
  <si>
    <t>Bayramov S.</t>
  </si>
  <si>
    <t>Body Weight Category  60</t>
  </si>
  <si>
    <t>Tarverdiyev Elmir</t>
  </si>
  <si>
    <t>Open (09.07.1983)/31</t>
  </si>
  <si>
    <t>58,80</t>
  </si>
  <si>
    <t>0,8495</t>
  </si>
  <si>
    <t>Gubadli/Qubadl?</t>
  </si>
  <si>
    <t>187,5</t>
  </si>
  <si>
    <t>200,0</t>
  </si>
  <si>
    <t>227,5</t>
  </si>
  <si>
    <t>Gurbanov Ferdi</t>
  </si>
  <si>
    <t>Teen 13-15 (08.07.1998)/16</t>
  </si>
  <si>
    <t>66,90</t>
  </si>
  <si>
    <t>0,7541</t>
  </si>
  <si>
    <t>130,0w</t>
  </si>
  <si>
    <t>142,5w</t>
  </si>
  <si>
    <t>145,5</t>
  </si>
  <si>
    <t>90,5</t>
  </si>
  <si>
    <t>Mammadov E.</t>
  </si>
  <si>
    <t>Karimli Ali</t>
  </si>
  <si>
    <t>Juniors 20-23 (20.07.1992)/22</t>
  </si>
  <si>
    <t>65,20</t>
  </si>
  <si>
    <t>0,7712</t>
  </si>
  <si>
    <t>92,5</t>
  </si>
  <si>
    <t>182,5</t>
  </si>
  <si>
    <t>Aliyev Mushfig</t>
  </si>
  <si>
    <t>Open (20.11.1977)/37</t>
  </si>
  <si>
    <t>67,00</t>
  </si>
  <si>
    <t>0,7531</t>
  </si>
  <si>
    <t>Ganja</t>
  </si>
  <si>
    <t>180,0</t>
  </si>
  <si>
    <t>152,5</t>
  </si>
  <si>
    <t>220,0</t>
  </si>
  <si>
    <t>Aliyev Rashad</t>
  </si>
  <si>
    <t>Open (23.10.1987)/27</t>
  </si>
  <si>
    <t>66,00</t>
  </si>
  <si>
    <t>0,7630</t>
  </si>
  <si>
    <t>117,5</t>
  </si>
  <si>
    <t>Suleymanov Raif</t>
  </si>
  <si>
    <t>Sviderskiy Vladimir</t>
  </si>
  <si>
    <t>Masters 60-64 (07.05.1951)/63</t>
  </si>
  <si>
    <t>66,30</t>
  </si>
  <si>
    <t>1,0800</t>
  </si>
  <si>
    <t>Mezhdurechensk/Kemerovskaya oblast</t>
  </si>
  <si>
    <t>127,5</t>
  </si>
  <si>
    <t>93,0</t>
  </si>
  <si>
    <t>Chuldenko G. P.</t>
  </si>
  <si>
    <t>Hasratov Zardush</t>
  </si>
  <si>
    <t>Teen 18-19 (07.07.1994)/20</t>
  </si>
  <si>
    <t>74,40</t>
  </si>
  <si>
    <t>0,6927</t>
  </si>
  <si>
    <t>210,0w</t>
  </si>
  <si>
    <t>225,0</t>
  </si>
  <si>
    <t>151,0</t>
  </si>
  <si>
    <t>250,0</t>
  </si>
  <si>
    <t>Bayramov S.A.</t>
  </si>
  <si>
    <t>Sarvi_Youyani Hadi</t>
  </si>
  <si>
    <t>Open (21.04.1983)/31</t>
  </si>
  <si>
    <t>75,00</t>
  </si>
  <si>
    <t>0,6885</t>
  </si>
  <si>
    <t>Iran</t>
  </si>
  <si>
    <t>Tegeran/</t>
  </si>
  <si>
    <t>230,0</t>
  </si>
  <si>
    <t>147,5</t>
  </si>
  <si>
    <t>240,0</t>
  </si>
  <si>
    <t>260,0</t>
  </si>
  <si>
    <t>East John</t>
  </si>
  <si>
    <t>Open (12.08.1986)/28</t>
  </si>
  <si>
    <t>70,80</t>
  </si>
  <si>
    <t>0,7197</t>
  </si>
  <si>
    <t>Gloucester/Gloucestershire</t>
  </si>
  <si>
    <t>115,0</t>
  </si>
  <si>
    <t>210,0</t>
  </si>
  <si>
    <t>Antrobus J.</t>
  </si>
  <si>
    <t>Rubin Grigori</t>
  </si>
  <si>
    <t>Masters 75-79 (25.04.1936)/78</t>
  </si>
  <si>
    <t>73,00</t>
  </si>
  <si>
    <t>1,3779</t>
  </si>
  <si>
    <t>Israel</t>
  </si>
  <si>
    <t>Natania/Central</t>
  </si>
  <si>
    <t>95,0</t>
  </si>
  <si>
    <t>97,5</t>
  </si>
  <si>
    <t>157,5</t>
  </si>
  <si>
    <t>Gasimli Sarkhan</t>
  </si>
  <si>
    <t>Teen 13-15 (26.07.1998)/16</t>
  </si>
  <si>
    <t>78,60</t>
  </si>
  <si>
    <t>0,6658</t>
  </si>
  <si>
    <t>Ismayilov Omar</t>
  </si>
  <si>
    <t>Teen 16-17 (25.08.1996)/18</t>
  </si>
  <si>
    <t>80,90</t>
  </si>
  <si>
    <t>0,6529</t>
  </si>
  <si>
    <t>Jalilov Faradj</t>
  </si>
  <si>
    <t>Juniors 20-23 (06.03.1992)/22</t>
  </si>
  <si>
    <t>82,50</t>
  </si>
  <si>
    <t>0,6446</t>
  </si>
  <si>
    <t>235,0</t>
  </si>
  <si>
    <t>Jalilov Yusuf</t>
  </si>
  <si>
    <t>Nadirov Zaur</t>
  </si>
  <si>
    <t>Open (02.09.1978)/36</t>
  </si>
  <si>
    <t>80,80</t>
  </si>
  <si>
    <t>0,6535</t>
  </si>
  <si>
    <t>Babaev G.</t>
  </si>
  <si>
    <t>Open (06.03.1992)/22</t>
  </si>
  <si>
    <t>Body Weight Category  90</t>
  </si>
  <si>
    <t>Chapas Tomas</t>
  </si>
  <si>
    <t>Teen 13-15 (26.08.2000)/14</t>
  </si>
  <si>
    <t>83,20</t>
  </si>
  <si>
    <t>0,6411</t>
  </si>
  <si>
    <t>Latvia</t>
  </si>
  <si>
    <t>Dobele</t>
  </si>
  <si>
    <t>125,0</t>
  </si>
  <si>
    <t>Chapas R.</t>
  </si>
  <si>
    <t>Bochoridze Zura</t>
  </si>
  <si>
    <t>Juniors 20-23 (14.08.1992)/22</t>
  </si>
  <si>
    <t>90,00</t>
  </si>
  <si>
    <t>0,6119</t>
  </si>
  <si>
    <t>Georgia</t>
  </si>
  <si>
    <t>Tbilisi/Tbiliskaya</t>
  </si>
  <si>
    <t>270,0</t>
  </si>
  <si>
    <t>Mammedov Gunduz</t>
  </si>
  <si>
    <t>Open (08.03.1983)/31</t>
  </si>
  <si>
    <t>88,80</t>
  </si>
  <si>
    <t>0,6165</t>
  </si>
  <si>
    <t>285,0</t>
  </si>
  <si>
    <t>295,0</t>
  </si>
  <si>
    <t>302,5</t>
  </si>
  <si>
    <t>192,5</t>
  </si>
  <si>
    <t>197,5</t>
  </si>
  <si>
    <t>282,5</t>
  </si>
  <si>
    <t>290,0</t>
  </si>
  <si>
    <t>782.50w</t>
  </si>
  <si>
    <t>Bazhenov Aleksey</t>
  </si>
  <si>
    <t>Open (01.11.1977)/37</t>
  </si>
  <si>
    <t>88,40</t>
  </si>
  <si>
    <t>0,6181</t>
  </si>
  <si>
    <t>Chelyabinsk/Chelyabinskaya oblast</t>
  </si>
  <si>
    <t>245,0</t>
  </si>
  <si>
    <t>255,0</t>
  </si>
  <si>
    <t>185,0</t>
  </si>
  <si>
    <t>310,0</t>
  </si>
  <si>
    <t>755.00w</t>
  </si>
  <si>
    <t>Terentyev I.B.</t>
  </si>
  <si>
    <t>Pazhitnov Denis</t>
  </si>
  <si>
    <t>Open (10.11.1988)/26</t>
  </si>
  <si>
    <t>89,90</t>
  </si>
  <si>
    <t>0,6122</t>
  </si>
  <si>
    <t>Vladivostok/Primorskiy kray</t>
  </si>
  <si>
    <t>300,0</t>
  </si>
  <si>
    <t>Samost</t>
  </si>
  <si>
    <t>Antrobus John</t>
  </si>
  <si>
    <t>Open (26.12.1984)/30</t>
  </si>
  <si>
    <t>88,50</t>
  </si>
  <si>
    <t>0,6177</t>
  </si>
  <si>
    <t>Cheltenham/Gloucestershire</t>
  </si>
  <si>
    <t>East J.</t>
  </si>
  <si>
    <t>Niftaliyev Elmin</t>
  </si>
  <si>
    <t>Open (30.08.1982)/32</t>
  </si>
  <si>
    <t>89,50</t>
  </si>
  <si>
    <t>0,6137</t>
  </si>
  <si>
    <t>0,0</t>
  </si>
  <si>
    <t>Tsvetkov Aleksandr</t>
  </si>
  <si>
    <t>Masters 55-59 (10.04.1957)/57</t>
  </si>
  <si>
    <t>0,7758</t>
  </si>
  <si>
    <t>Dubna/Moskovskaya oblast</t>
  </si>
  <si>
    <t>195,0</t>
  </si>
  <si>
    <t>205,0</t>
  </si>
  <si>
    <t>250,5</t>
  </si>
  <si>
    <t>Tsvetkov V.A.</t>
  </si>
  <si>
    <t>Khudoleyev Yevgeniy</t>
  </si>
  <si>
    <t>Masters 65-69 (10.09.1946)/68</t>
  </si>
  <si>
    <t>0,9537</t>
  </si>
  <si>
    <t>Valday/Novgorodskaya oblast</t>
  </si>
  <si>
    <t>170,0e</t>
  </si>
  <si>
    <t>Body Weight Category  100</t>
  </si>
  <si>
    <t>Vasilenko Uvis</t>
  </si>
  <si>
    <t>Juniors 20-23 (13.04.1991)/23</t>
  </si>
  <si>
    <t>99,50</t>
  </si>
  <si>
    <t>0,5825</t>
  </si>
  <si>
    <t>Riga</t>
  </si>
  <si>
    <t>272,5</t>
  </si>
  <si>
    <t>210,5w</t>
  </si>
  <si>
    <t>215,0</t>
  </si>
  <si>
    <t>320,0</t>
  </si>
  <si>
    <t>Aghalarov Vusal</t>
  </si>
  <si>
    <t>Juniors 20-23 (20.10.1991)/23</t>
  </si>
  <si>
    <t>100,00</t>
  </si>
  <si>
    <t>0,5813</t>
  </si>
  <si>
    <t>Ganca</t>
  </si>
  <si>
    <t>Aliev N.</t>
  </si>
  <si>
    <t>Arabadzhii Anatolii</t>
  </si>
  <si>
    <t>Juniors 20-23 (27.06.1992)/22</t>
  </si>
  <si>
    <t>Ukraine</t>
  </si>
  <si>
    <t>Odessa/Odesskii</t>
  </si>
  <si>
    <t>Minenko I.</t>
  </si>
  <si>
    <t>Marinov Rosen</t>
  </si>
  <si>
    <t>Open (03.12.1989)/25</t>
  </si>
  <si>
    <t>91,50</t>
  </si>
  <si>
    <t>0,6064</t>
  </si>
  <si>
    <t>Bulgaria</t>
  </si>
  <si>
    <t>Sofia</t>
  </si>
  <si>
    <t>295,5</t>
  </si>
  <si>
    <t>297,5</t>
  </si>
  <si>
    <t>Abayev Aslambek</t>
  </si>
  <si>
    <t>Open (28.06.1959)/55</t>
  </si>
  <si>
    <t>98,00</t>
  </si>
  <si>
    <t>0,5864</t>
  </si>
  <si>
    <t>Mozdok/Severnaya Osetiya - Alaniya</t>
  </si>
  <si>
    <t>280,0</t>
  </si>
  <si>
    <t>212,5</t>
  </si>
  <si>
    <t>277,5</t>
  </si>
  <si>
    <t>Ahmedzade Orkhan</t>
  </si>
  <si>
    <t>Open (26.04.1988)/26</t>
  </si>
  <si>
    <t>Valiyev Oleg</t>
  </si>
  <si>
    <t>Open (09.03.1985)/29</t>
  </si>
  <si>
    <t>96,60</t>
  </si>
  <si>
    <t>0,5902</t>
  </si>
  <si>
    <t>Novosibirsk/Novosibirskaya oblast</t>
  </si>
  <si>
    <t>Diniyev Rashad</t>
  </si>
  <si>
    <t>Open (24.02.1988)/26</t>
  </si>
  <si>
    <t>94,50</t>
  </si>
  <si>
    <t>0,5964</t>
  </si>
  <si>
    <t>Agayev Alik</t>
  </si>
  <si>
    <t>Open (12.05.1983)/31</t>
  </si>
  <si>
    <t>99,80</t>
  </si>
  <si>
    <t>0,5818</t>
  </si>
  <si>
    <t>Kulikov Vitaliy</t>
  </si>
  <si>
    <t>Masters 40-44 (11.01.1971)/43</t>
  </si>
  <si>
    <t>95,10</t>
  </si>
  <si>
    <t>0,6130</t>
  </si>
  <si>
    <t>Shabalin D.A.</t>
  </si>
  <si>
    <t>Razdorozhnyi Valeryi</t>
  </si>
  <si>
    <t>Masters 45-49 (02.04.1965)/49</t>
  </si>
  <si>
    <t>98,50</t>
  </si>
  <si>
    <t>0,6512</t>
  </si>
  <si>
    <t>Kiev/Kievskii</t>
  </si>
  <si>
    <t>AliZada Kamran</t>
  </si>
  <si>
    <t>Masters 45-49 (01.12.1964)/50</t>
  </si>
  <si>
    <t>95,20</t>
  </si>
  <si>
    <t>0,6615</t>
  </si>
  <si>
    <t>Jafarov N.</t>
  </si>
  <si>
    <t>Masters 50-54 (28.06.1959)/55</t>
  </si>
  <si>
    <t>0,7183</t>
  </si>
  <si>
    <t>Body Weight Category  110</t>
  </si>
  <si>
    <t>Pelovski Aleksandr</t>
  </si>
  <si>
    <t>Juniors 20-23 (22.07.1991)/23</t>
  </si>
  <si>
    <t>103,30</t>
  </si>
  <si>
    <t>0,5740</t>
  </si>
  <si>
    <t>247,5</t>
  </si>
  <si>
    <t>Aliyev Ali</t>
  </si>
  <si>
    <t>Juniors 20-23 (28.01.1994)/20</t>
  </si>
  <si>
    <t>103,40</t>
  </si>
  <si>
    <t>0,5738</t>
  </si>
  <si>
    <t>Solovyov Oleksii</t>
  </si>
  <si>
    <t>Open (08.01.1975)/39</t>
  </si>
  <si>
    <t>104,90</t>
  </si>
  <si>
    <t>0,5709</t>
  </si>
  <si>
    <t>275,0</t>
  </si>
  <si>
    <t>Folprecht Petr</t>
  </si>
  <si>
    <t>Open (03.12.1985)/29</t>
  </si>
  <si>
    <t>108,60</t>
  </si>
  <si>
    <t>0,5645</t>
  </si>
  <si>
    <t>Olomouc/Moravia</t>
  </si>
  <si>
    <t>325,0</t>
  </si>
  <si>
    <t>332,5</t>
  </si>
  <si>
    <t>Semenov Ilya</t>
  </si>
  <si>
    <t>Open (10.11.1982)/32</t>
  </si>
  <si>
    <t>106,80</t>
  </si>
  <si>
    <t>0,5674</t>
  </si>
  <si>
    <t>262,5</t>
  </si>
  <si>
    <t>207,5</t>
  </si>
  <si>
    <t>Dluzhnevskiy S.S.</t>
  </si>
  <si>
    <t>Rahimov Mammedali</t>
  </si>
  <si>
    <t>Open (12.05.1986)/28</t>
  </si>
  <si>
    <t>104,40</t>
  </si>
  <si>
    <t>0,5718</t>
  </si>
  <si>
    <t>Talibov Aksin</t>
  </si>
  <si>
    <t>Huseynov Ramin</t>
  </si>
  <si>
    <t>Open (18.06.1981)/33</t>
  </si>
  <si>
    <t>109,30</t>
  </si>
  <si>
    <t>0,5635</t>
  </si>
  <si>
    <t>Mammadov Elchin</t>
  </si>
  <si>
    <t>Masters 40-44 (30.04.1970)/44</t>
  </si>
  <si>
    <t>107,80</t>
  </si>
  <si>
    <t>0,5901</t>
  </si>
  <si>
    <t>320,0w</t>
  </si>
  <si>
    <t>330,0</t>
  </si>
  <si>
    <t>Mirzayev Ilham</t>
  </si>
  <si>
    <t>Masters 40-44 (24.09.1970)/44</t>
  </si>
  <si>
    <t>101,30</t>
  </si>
  <si>
    <t>0,5962</t>
  </si>
  <si>
    <t>Body Weight Category  125</t>
  </si>
  <si>
    <t>Fesanyuk Nikolay</t>
  </si>
  <si>
    <t>Open (30.05.1984)/30</t>
  </si>
  <si>
    <t>117,80</t>
  </si>
  <si>
    <t>0,5533</t>
  </si>
  <si>
    <t>350,0</t>
  </si>
  <si>
    <t>362,5</t>
  </si>
  <si>
    <t>362,5e</t>
  </si>
  <si>
    <t>Mardanov Vusal</t>
  </si>
  <si>
    <t>Open (18.02.1985)/29</t>
  </si>
  <si>
    <t>123,10</t>
  </si>
  <si>
    <t>0,5476</t>
  </si>
  <si>
    <t>315,0</t>
  </si>
  <si>
    <t>365,0w</t>
  </si>
  <si>
    <t>375,0</t>
  </si>
  <si>
    <t>Chrzaszcz Artur</t>
  </si>
  <si>
    <t>121,60</t>
  </si>
  <si>
    <t>0,5493</t>
  </si>
  <si>
    <t>312,5</t>
  </si>
  <si>
    <t>Huseynov Razim</t>
  </si>
  <si>
    <t>Open (28.12.1975)/39</t>
  </si>
  <si>
    <t>117,40</t>
  </si>
  <si>
    <t>0,5537</t>
  </si>
  <si>
    <t>300,0w</t>
  </si>
  <si>
    <t>200,0w</t>
  </si>
  <si>
    <t>220,0w</t>
  </si>
  <si>
    <t>307,5w</t>
  </si>
  <si>
    <t>827.50w</t>
  </si>
  <si>
    <t>Kohansal Ebadolah</t>
  </si>
  <si>
    <t>Open (12.05.1980)/34</t>
  </si>
  <si>
    <t>124,90</t>
  </si>
  <si>
    <t>0,5455</t>
  </si>
  <si>
    <t>Yevgrafov Anatoliy</t>
  </si>
  <si>
    <t>Masters 50-54 (11.07.1960)/54</t>
  </si>
  <si>
    <t>117,70</t>
  </si>
  <si>
    <t>0,6551</t>
  </si>
  <si>
    <t>Ryabukhina M.Yu.</t>
  </si>
  <si>
    <t>Body Weight Category  140</t>
  </si>
  <si>
    <t>Aliyev Vusal</t>
  </si>
  <si>
    <t>Open (01.01.1978)/36</t>
  </si>
  <si>
    <t>132,00</t>
  </si>
  <si>
    <t>0,5384</t>
  </si>
  <si>
    <t>340,0</t>
  </si>
  <si>
    <t>355,0</t>
  </si>
  <si>
    <t>370,0</t>
  </si>
  <si>
    <t>875.00w</t>
  </si>
  <si>
    <t>Gabrans Lauris</t>
  </si>
  <si>
    <t>Open (09.04.1982)/32</t>
  </si>
  <si>
    <t>125,60</t>
  </si>
  <si>
    <t>0,5448</t>
  </si>
  <si>
    <t>305,0</t>
  </si>
  <si>
    <t>Cirulis I.</t>
  </si>
  <si>
    <t>Rahimi Esa</t>
  </si>
  <si>
    <t>132,40</t>
  </si>
  <si>
    <t>0,5380</t>
  </si>
  <si>
    <t>307,5</t>
  </si>
  <si>
    <t>Volkov Aleksandr</t>
  </si>
  <si>
    <t>Open (17.02.1975)/39</t>
  </si>
  <si>
    <t>129,60</t>
  </si>
  <si>
    <t>0,5407</t>
  </si>
  <si>
    <t>Yermakov Aleksey</t>
  </si>
  <si>
    <t>Open (03.07.1973)/41</t>
  </si>
  <si>
    <t>139,10</t>
  </si>
  <si>
    <t>0,5319</t>
  </si>
  <si>
    <t>Nakhodka/Primorskiy kray</t>
  </si>
  <si>
    <t>Zamani Danial</t>
  </si>
  <si>
    <t>Open (03.09.1991)/23</t>
  </si>
  <si>
    <t>127,20</t>
  </si>
  <si>
    <t>0,5432</t>
  </si>
  <si>
    <t>Kordkoy/</t>
  </si>
  <si>
    <t>Masters 40-44 (03.07.1973)/41</t>
  </si>
  <si>
    <t>240,0e</t>
  </si>
  <si>
    <t>260,0e</t>
  </si>
  <si>
    <t>275,0e</t>
  </si>
  <si>
    <t>280,0e</t>
  </si>
  <si>
    <t>745.00e</t>
  </si>
  <si>
    <t>Body Weight Category  140+</t>
  </si>
  <si>
    <t>Farahi Morteza</t>
  </si>
  <si>
    <t>Open (19.09.1974)/40</t>
  </si>
  <si>
    <t>140,40</t>
  </si>
  <si>
    <t>0,5308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</si>
  <si>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</si>
  <si>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</si>
  <si>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</si>
  <si>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</si>
  <si>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</si>
  <si>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</si>
  <si>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</si>
  <si>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</si>
  <si>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Open</t>
  </si>
  <si>
    <t>Age class</t>
  </si>
  <si>
    <t>WC</t>
  </si>
  <si>
    <t>Coef.</t>
  </si>
  <si>
    <t>52</t>
  </si>
  <si>
    <t>405,0</t>
  </si>
  <si>
    <t>449,9550</t>
  </si>
  <si>
    <t>67.5</t>
  </si>
  <si>
    <t>415,0</t>
  </si>
  <si>
    <t>382,7130</t>
  </si>
  <si>
    <t>376,5840</t>
  </si>
  <si>
    <t>44</t>
  </si>
  <si>
    <t>295,6300</t>
  </si>
  <si>
    <t>234,1950</t>
  </si>
  <si>
    <t>75</t>
  </si>
  <si>
    <t>222,5</t>
  </si>
  <si>
    <t>187,3784</t>
  </si>
  <si>
    <t>Masters</t>
  </si>
  <si>
    <t>Masters 45-49</t>
  </si>
  <si>
    <t>48</t>
  </si>
  <si>
    <t>265,9715</t>
  </si>
  <si>
    <t>Man</t>
  </si>
  <si>
    <t>Teenagers</t>
  </si>
  <si>
    <t>Teen 18-19</t>
  </si>
  <si>
    <t>605,0</t>
  </si>
  <si>
    <t>419,0533</t>
  </si>
  <si>
    <t>Teen 16-17</t>
  </si>
  <si>
    <t>82.5</t>
  </si>
  <si>
    <t>492,5</t>
  </si>
  <si>
    <t>321,5532</t>
  </si>
  <si>
    <t>Teen 13-15</t>
  </si>
  <si>
    <t>382,5</t>
  </si>
  <si>
    <t>288,4624</t>
  </si>
  <si>
    <t>380,0</t>
  </si>
  <si>
    <t>253,0230</t>
  </si>
  <si>
    <t>90</t>
  </si>
  <si>
    <t>245,2207</t>
  </si>
  <si>
    <t>Junior</t>
  </si>
  <si>
    <t>Juniors 20-23</t>
  </si>
  <si>
    <t>100</t>
  </si>
  <si>
    <t>782,5</t>
  </si>
  <si>
    <t>455,8454</t>
  </si>
  <si>
    <t>690,0</t>
  </si>
  <si>
    <t>401,0970</t>
  </si>
  <si>
    <t>110</t>
  </si>
  <si>
    <t>692,5</t>
  </si>
  <si>
    <t>397,4950</t>
  </si>
  <si>
    <t>620,0</t>
  </si>
  <si>
    <t>379,3470</t>
  </si>
  <si>
    <t>635,0</t>
  </si>
  <si>
    <t>364,3630</t>
  </si>
  <si>
    <t>56</t>
  </si>
  <si>
    <t>392,5</t>
  </si>
  <si>
    <t>351,6211</t>
  </si>
  <si>
    <t>125</t>
  </si>
  <si>
    <t>922,5</t>
  </si>
  <si>
    <t>510,3731</t>
  </si>
  <si>
    <t>915,0</t>
  </si>
  <si>
    <t>501,0997</t>
  </si>
  <si>
    <t>482,3721</t>
  </si>
  <si>
    <t>140</t>
  </si>
  <si>
    <t>875,0</t>
  </si>
  <si>
    <t>471,0738</t>
  </si>
  <si>
    <t>755,0</t>
  </si>
  <si>
    <t>466,6655</t>
  </si>
  <si>
    <t>845,0</t>
  </si>
  <si>
    <t>460,3644</t>
  </si>
  <si>
    <t>835,0</t>
  </si>
  <si>
    <t>458,6655</t>
  </si>
  <si>
    <t>827,5</t>
  </si>
  <si>
    <t>458,1454</t>
  </si>
  <si>
    <t>800,0</t>
  </si>
  <si>
    <t>456,6800</t>
  </si>
  <si>
    <t>752,5</t>
  </si>
  <si>
    <t>456,3160</t>
  </si>
  <si>
    <t>441,2284</t>
  </si>
  <si>
    <t>780,0</t>
  </si>
  <si>
    <t>440,3490</t>
  </si>
  <si>
    <t>637,5</t>
  </si>
  <si>
    <t>438,9506</t>
  </si>
  <si>
    <t>765,0</t>
  </si>
  <si>
    <t>434,0992</t>
  </si>
  <si>
    <t>790,0</t>
  </si>
  <si>
    <t>430,9450</t>
  </si>
  <si>
    <t>430,3840</t>
  </si>
  <si>
    <t>785,0</t>
  </si>
  <si>
    <t>424,4573</t>
  </si>
  <si>
    <t>560,0</t>
  </si>
  <si>
    <t>421,7640</t>
  </si>
  <si>
    <t>680,0</t>
  </si>
  <si>
    <t>416,3300</t>
  </si>
  <si>
    <t>60</t>
  </si>
  <si>
    <t>470,0</t>
  </si>
  <si>
    <t>399,2650</t>
  </si>
  <si>
    <t>745,0</t>
  </si>
  <si>
    <t>396,2767</t>
  </si>
  <si>
    <t>660,0</t>
  </si>
  <si>
    <t>389,5320</t>
  </si>
  <si>
    <t>140+</t>
  </si>
  <si>
    <t>366,2865</t>
  </si>
  <si>
    <t>Masters 50-54</t>
  </si>
  <si>
    <t>540,5048</t>
  </si>
  <si>
    <t>Masters 75-79</t>
  </si>
  <si>
    <t>523,6007</t>
  </si>
  <si>
    <t>Masters 65-69</t>
  </si>
  <si>
    <t>495,0</t>
  </si>
  <si>
    <t>472,0955</t>
  </si>
  <si>
    <t>Masters 55-59</t>
  </si>
  <si>
    <t>575,0</t>
  </si>
  <si>
    <t>446,0999</t>
  </si>
  <si>
    <t>415,9931</t>
  </si>
  <si>
    <t>Masters 40-44</t>
  </si>
  <si>
    <t>700,0</t>
  </si>
  <si>
    <t>413,0906</t>
  </si>
  <si>
    <t>Masters 60-64</t>
  </si>
  <si>
    <t>357,5</t>
  </si>
  <si>
    <t>386,0857</t>
  </si>
  <si>
    <t>550,0</t>
  </si>
  <si>
    <t>358,1383</t>
  </si>
  <si>
    <t>450,0</t>
  </si>
  <si>
    <t>297,6551</t>
  </si>
  <si>
    <t>226,5468</t>
  </si>
  <si>
    <t>Rzayev Isaq</t>
  </si>
  <si>
    <t>Open (25.08.1990)/24</t>
  </si>
  <si>
    <t>0,7494</t>
  </si>
  <si>
    <t>Sokolov Nikolay</t>
  </si>
  <si>
    <t>Open (14.07.1979)/35</t>
  </si>
  <si>
    <t>Altunin Nikolay</t>
  </si>
  <si>
    <t>Open (24.07.1977)/37</t>
  </si>
  <si>
    <t>74,90</t>
  </si>
  <si>
    <t>0,6892</t>
  </si>
  <si>
    <t>Kinel/Samarskaya oblast</t>
  </si>
  <si>
    <t>Kuchma A.N.</t>
  </si>
  <si>
    <t>Ponedelin Aleksandr</t>
  </si>
  <si>
    <t>Masters 60-64 (06.06.1950)/64</t>
  </si>
  <si>
    <t>Uray/Khanty-Mansiyskiy avt. okr.</t>
  </si>
  <si>
    <t>237,5</t>
  </si>
  <si>
    <t>Dunayev P.V.</t>
  </si>
  <si>
    <t>Durnov Roman</t>
  </si>
  <si>
    <t>Open (29.09.1986)/28</t>
  </si>
  <si>
    <t>292,5</t>
  </si>
  <si>
    <t>232,5</t>
  </si>
  <si>
    <t>Umerenkov Igor</t>
  </si>
  <si>
    <t>Open (13.09.1980)/34</t>
  </si>
  <si>
    <t>Kursk/Kurskaya oblast</t>
  </si>
  <si>
    <t>320,5</t>
  </si>
  <si>
    <t>202,5</t>
  </si>
  <si>
    <t>Kovalenko Bogdan</t>
  </si>
  <si>
    <t>Juniors 20-23 (25.01.1992)/22</t>
  </si>
  <si>
    <t>95,60</t>
  </si>
  <si>
    <t>0,5932</t>
  </si>
  <si>
    <t>Verdiev Hafiz</t>
  </si>
  <si>
    <t>Open (04.03.1990)/24</t>
  </si>
  <si>
    <t>93,40</t>
  </si>
  <si>
    <t>0,6000</t>
  </si>
  <si>
    <t>265,0</t>
  </si>
  <si>
    <t>Agaev R.</t>
  </si>
  <si>
    <t>Kuchma Aleksey</t>
  </si>
  <si>
    <t>Open (04.01.1979)/35</t>
  </si>
  <si>
    <t>117,00</t>
  </si>
  <si>
    <t>0,5541</t>
  </si>
  <si>
    <t>360,0</t>
  </si>
  <si>
    <t>Borodin V.I.</t>
  </si>
  <si>
    <t>441,8968</t>
  </si>
  <si>
    <t>890,0</t>
  </si>
  <si>
    <t>616,4585</t>
  </si>
  <si>
    <t>940,0</t>
  </si>
  <si>
    <t>563,9530</t>
  </si>
  <si>
    <t>917,5</t>
  </si>
  <si>
    <t>508,3409</t>
  </si>
  <si>
    <t>797,5</t>
  </si>
  <si>
    <t>488,2694</t>
  </si>
  <si>
    <t>665,0</t>
  </si>
  <si>
    <t>458,3180</t>
  </si>
  <si>
    <t>682,5</t>
  </si>
  <si>
    <t>439,9395</t>
  </si>
  <si>
    <t>480,0</t>
  </si>
  <si>
    <t>359,6880</t>
  </si>
  <si>
    <t>189,5005</t>
  </si>
  <si>
    <t>552,5</t>
  </si>
  <si>
    <t>562,9105</t>
  </si>
  <si>
    <t>McCloskey Anna</t>
  </si>
  <si>
    <t>Juniors 20-23 (04.04.1993)/21</t>
  </si>
  <si>
    <t>82,40</t>
  </si>
  <si>
    <t>0,7871</t>
  </si>
  <si>
    <t>USA</t>
  </si>
  <si>
    <t>Glen Mills/Pennsylvania</t>
  </si>
  <si>
    <t>122,5</t>
  </si>
  <si>
    <t>211,0</t>
  </si>
  <si>
    <t>McCloskey B.</t>
  </si>
  <si>
    <t>Open (04.04.1993)/21</t>
  </si>
  <si>
    <t>273,0</t>
  </si>
  <si>
    <t>Musayev Anar</t>
  </si>
  <si>
    <t>Open (11.07.1982)/32</t>
  </si>
  <si>
    <t>54,80</t>
  </si>
  <si>
    <t>0,9130</t>
  </si>
  <si>
    <t>Beliyev Asif</t>
  </si>
  <si>
    <t>Open (25.01.1986)/28</t>
  </si>
  <si>
    <t>59,90</t>
  </si>
  <si>
    <t>0,8342</t>
  </si>
  <si>
    <t>Aliyev N.</t>
  </si>
  <si>
    <t>Aqazade Cosqun</t>
  </si>
  <si>
    <t>Juniors 20-23 (15.03.1993)/21</t>
  </si>
  <si>
    <t>66,10</t>
  </si>
  <si>
    <t>0,7620</t>
  </si>
  <si>
    <t>Tahmazov Siyavush</t>
  </si>
  <si>
    <t>Musayev Rustam</t>
  </si>
  <si>
    <t>Open (08.09.1978)/36</t>
  </si>
  <si>
    <t>67,50</t>
  </si>
  <si>
    <t>0,7484</t>
  </si>
  <si>
    <t>Anderbing Jonas</t>
  </si>
  <si>
    <t>Open (06.08.1979)/35</t>
  </si>
  <si>
    <t>Sweden</t>
  </si>
  <si>
    <t>Tuby/Uppland</t>
  </si>
  <si>
    <t>Friberg N.</t>
  </si>
  <si>
    <t>Sadiqov Sabuhi</t>
  </si>
  <si>
    <t>Open (08.03.1990)/24</t>
  </si>
  <si>
    <t>73,20</t>
  </si>
  <si>
    <t>Forss Jarkko</t>
  </si>
  <si>
    <t>Teen 18-19 (26.09.1995)/19</t>
  </si>
  <si>
    <t>82,30</t>
  </si>
  <si>
    <t>0,6456</t>
  </si>
  <si>
    <t>Finland</t>
  </si>
  <si>
    <t>Helsinki/Uusimaa</t>
  </si>
  <si>
    <t>195,5</t>
  </si>
  <si>
    <t>Pryakhin Stanislav</t>
  </si>
  <si>
    <t>Open (18.03.1975)/39</t>
  </si>
  <si>
    <t>Elektrostal/Moskovskaya oblast</t>
  </si>
  <si>
    <t>230,0w</t>
  </si>
  <si>
    <t>318,0</t>
  </si>
  <si>
    <t>Firsov V.V.</t>
  </si>
  <si>
    <t>Ahmedov Ramil</t>
  </si>
  <si>
    <t>Open (06.05.1988)/26</t>
  </si>
  <si>
    <t>81,80</t>
  </si>
  <si>
    <t>0,6482</t>
  </si>
  <si>
    <t>Smetana Alexander</t>
  </si>
  <si>
    <t>Teen 16-17 (17.06.1996)/18</t>
  </si>
  <si>
    <t>82,90</t>
  </si>
  <si>
    <t>0,6426</t>
  </si>
  <si>
    <t>Slovak republic</t>
  </si>
  <si>
    <t>Zilina</t>
  </si>
  <si>
    <t>Sozansky Matej</t>
  </si>
  <si>
    <t>Juniors 20-23 (25.12.1993)/21</t>
  </si>
  <si>
    <t>85,30</t>
  </si>
  <si>
    <t>0,6313</t>
  </si>
  <si>
    <t>Piskunov Maksim</t>
  </si>
  <si>
    <t>Open (24.07.1982)/32</t>
  </si>
  <si>
    <t>89,70</t>
  </si>
  <si>
    <t>390,0</t>
  </si>
  <si>
    <t>400,0</t>
  </si>
  <si>
    <t>Aliyev Nasir</t>
  </si>
  <si>
    <t>Open (05.02.1990)/24</t>
  </si>
  <si>
    <t>88,20</t>
  </si>
  <si>
    <t>0,6188</t>
  </si>
  <si>
    <t>Sakala Peter</t>
  </si>
  <si>
    <t>Teen 16-17 (09.08.1996)/18</t>
  </si>
  <si>
    <t>96,50</t>
  </si>
  <si>
    <t>0,5905</t>
  </si>
  <si>
    <t>Zevyakin Ivan</t>
  </si>
  <si>
    <t>Open (28.06.1988)/26</t>
  </si>
  <si>
    <t>99,10</t>
  </si>
  <si>
    <t>0,5835</t>
  </si>
  <si>
    <t>Anzhero-Sudzhensk/Kemerovskaya oblast</t>
  </si>
  <si>
    <t>Haciyev Bali</t>
  </si>
  <si>
    <t>Open (30.01.1987)/27</t>
  </si>
  <si>
    <t>99,30</t>
  </si>
  <si>
    <t>0,5831</t>
  </si>
  <si>
    <t>345,0</t>
  </si>
  <si>
    <t>Zarebahram Reza</t>
  </si>
  <si>
    <t>Masters 40-44 (12.05.1972)/42</t>
  </si>
  <si>
    <t>98,60</t>
  </si>
  <si>
    <t>0,5965</t>
  </si>
  <si>
    <t>Rodyakin Denis</t>
  </si>
  <si>
    <t>Open (30.03.1988)/26</t>
  </si>
  <si>
    <t>108,90</t>
  </si>
  <si>
    <t>0,5641</t>
  </si>
  <si>
    <t>Volgograd/Volgogradskaya oblast</t>
  </si>
  <si>
    <t>420,0</t>
  </si>
  <si>
    <t>Salimxanov Samir</t>
  </si>
  <si>
    <t>Open (23.09.1988)/26</t>
  </si>
  <si>
    <t>105,70</t>
  </si>
  <si>
    <t>0,5694</t>
  </si>
  <si>
    <t>Zembahs Atis</t>
  </si>
  <si>
    <t>Open (24.10.1988)/26</t>
  </si>
  <si>
    <t>Siska Jan</t>
  </si>
  <si>
    <t>Open (15.04.1980)/34</t>
  </si>
  <si>
    <t>123,20</t>
  </si>
  <si>
    <t>Halimi Bahmany</t>
  </si>
  <si>
    <t>Tavakoli Amir</t>
  </si>
  <si>
    <t>Open (27.03.1983)/31</t>
  </si>
  <si>
    <t>152,00</t>
  </si>
  <si>
    <t>0,5217</t>
  </si>
  <si>
    <t>597,5</t>
  </si>
  <si>
    <t>470,2923</t>
  </si>
  <si>
    <t>617,5</t>
  </si>
  <si>
    <t>398,6580</t>
  </si>
  <si>
    <t>339,5375</t>
  </si>
  <si>
    <t>510,0</t>
  </si>
  <si>
    <t>327,7260</t>
  </si>
  <si>
    <t>342,9000</t>
  </si>
  <si>
    <t>530,0</t>
  </si>
  <si>
    <t>334,5625</t>
  </si>
  <si>
    <t>950,0</t>
  </si>
  <si>
    <t>582,3500</t>
  </si>
  <si>
    <t>995,0</t>
  </si>
  <si>
    <t>580,6322</t>
  </si>
  <si>
    <t>1000,0</t>
  </si>
  <si>
    <t>564,0500</t>
  </si>
  <si>
    <t>960,0</t>
  </si>
  <si>
    <t>559,7280</t>
  </si>
  <si>
    <t>830,0</t>
  </si>
  <si>
    <t>535,0180</t>
  </si>
  <si>
    <t>905,0</t>
  </si>
  <si>
    <t>515,3070</t>
  </si>
  <si>
    <t>910,0</t>
  </si>
  <si>
    <t>492,0461</t>
  </si>
  <si>
    <t>479,6650</t>
  </si>
  <si>
    <t>715,0</t>
  </si>
  <si>
    <t>442,4777</t>
  </si>
  <si>
    <t>630,0</t>
  </si>
  <si>
    <t>434,1960</t>
  </si>
  <si>
    <t>505,0</t>
  </si>
  <si>
    <t>377,9420</t>
  </si>
  <si>
    <t>530,8814</t>
  </si>
  <si>
    <t>Cabrayilova Narmin</t>
  </si>
  <si>
    <t>Juniors 20-23 (28.10.1992)/22</t>
  </si>
  <si>
    <t>57,00</t>
  </si>
  <si>
    <t>Romanovich Natalya</t>
  </si>
  <si>
    <t>Masters 40-44 (26.06.1969)/45</t>
  </si>
  <si>
    <t>57,90</t>
  </si>
  <si>
    <t>Blagoveshchensk/Amurskaya oblast</t>
  </si>
  <si>
    <t>75,0e</t>
  </si>
  <si>
    <t>80,0e</t>
  </si>
  <si>
    <t>Baklykova O.V.</t>
  </si>
  <si>
    <t>Blotskaya Viktoriya</t>
  </si>
  <si>
    <t>Open (14.10.1985)/29</t>
  </si>
  <si>
    <t>0,8515</t>
  </si>
  <si>
    <t>62,5</t>
  </si>
  <si>
    <t>Baklykova Olga</t>
  </si>
  <si>
    <t>Masters 50-54 (07.05.1964)/50</t>
  </si>
  <si>
    <t>72,90</t>
  </si>
  <si>
    <t>0,9631</t>
  </si>
  <si>
    <t>Blotskaya V.V.</t>
  </si>
  <si>
    <t>Medvedeva Yuliya</t>
  </si>
  <si>
    <t>Open (08.07.1979)/35</t>
  </si>
  <si>
    <t>80,00</t>
  </si>
  <si>
    <t>0,8018</t>
  </si>
  <si>
    <t>Shunskikh Yu.V.</t>
  </si>
  <si>
    <t>62,5w</t>
  </si>
  <si>
    <t>70,0w</t>
  </si>
  <si>
    <t>Huseynov Nicad</t>
  </si>
  <si>
    <t>Teen 16-17 (05.08.1996)/18</t>
  </si>
  <si>
    <t>50,30</t>
  </si>
  <si>
    <t>Aqayev Nicat</t>
  </si>
  <si>
    <t>Juniors 20-23 (20.05.1993)/21</t>
  </si>
  <si>
    <t>50,70</t>
  </si>
  <si>
    <t>0,9941</t>
  </si>
  <si>
    <t>Sumqayit/Absheron</t>
  </si>
  <si>
    <t>Abdullayev Sanan</t>
  </si>
  <si>
    <t>Juniors 20-23 (30.12.1990)/24</t>
  </si>
  <si>
    <t>53,70</t>
  </si>
  <si>
    <t>0,9330</t>
  </si>
  <si>
    <t>Asgerov A</t>
  </si>
  <si>
    <t>Eynalov Elvin</t>
  </si>
  <si>
    <t>Juniors 20-23 (30.12.1992)/22</t>
  </si>
  <si>
    <t>60,00</t>
  </si>
  <si>
    <t>0,8328</t>
  </si>
  <si>
    <t>Mamedov Yadigar</t>
  </si>
  <si>
    <t>Open (10.10.1984)/30</t>
  </si>
  <si>
    <t>Isgenderov Emin</t>
  </si>
  <si>
    <t>Open (02.01.1988)/26</t>
  </si>
  <si>
    <t>59,70</t>
  </si>
  <si>
    <t>0,8369</t>
  </si>
  <si>
    <t>Arsenashvili Nika</t>
  </si>
  <si>
    <t>Teen 13-15 (21.06.1998)/16</t>
  </si>
  <si>
    <t>63,50</t>
  </si>
  <si>
    <t>0,7897</t>
  </si>
  <si>
    <t>Alasgarov Shamo</t>
  </si>
  <si>
    <t>Juniors 20-23 (19.04.1991)/23</t>
  </si>
  <si>
    <t>67,20</t>
  </si>
  <si>
    <t>0,7513</t>
  </si>
  <si>
    <t>Bejashvili Giorgi</t>
  </si>
  <si>
    <t>Open (22.12.1980)/34</t>
  </si>
  <si>
    <t>Sighnaghi/Kakheti</t>
  </si>
  <si>
    <t>Bezhashvili S.</t>
  </si>
  <si>
    <t>Novruzov Zamig</t>
  </si>
  <si>
    <t>Open (26.12.1983)/31</t>
  </si>
  <si>
    <t>65,60</t>
  </si>
  <si>
    <t>0,7671</t>
  </si>
  <si>
    <t>Bochkovskyi Anatolii</t>
  </si>
  <si>
    <t>Masters 55-59 (03.08.1954)/60</t>
  </si>
  <si>
    <t>66,80</t>
  </si>
  <si>
    <t>0,9930</t>
  </si>
  <si>
    <t>82,5</t>
  </si>
  <si>
    <t>Nandoshvili Jemal</t>
  </si>
  <si>
    <t>Teen 16-17 (11.06.1998)/16</t>
  </si>
  <si>
    <t>72,50</t>
  </si>
  <si>
    <t>0,7064</t>
  </si>
  <si>
    <t>Adamove Miroslav</t>
  </si>
  <si>
    <t>Teen 16-17 (29.01.1997)/17</t>
  </si>
  <si>
    <t>74,80</t>
  </si>
  <si>
    <t>0,6899</t>
  </si>
  <si>
    <t>Poltar/Banskobystrickii</t>
  </si>
  <si>
    <t>Baqirov Rashad</t>
  </si>
  <si>
    <t>Teen 16-17 (26.03.1997)/17</t>
  </si>
  <si>
    <t>74,30</t>
  </si>
  <si>
    <t>0,6934</t>
  </si>
  <si>
    <t>Aliyev R</t>
  </si>
  <si>
    <t>Teen 18-19 (11.10.1994)/20</t>
  </si>
  <si>
    <t>Rustamov Elvin</t>
  </si>
  <si>
    <t>Juniors 20-23 (08.02.1993)/21</t>
  </si>
  <si>
    <t>0,7012</t>
  </si>
  <si>
    <t>Huseynli Shahriyar</t>
  </si>
  <si>
    <t>Juniors 20-23 (22.10.1991)/23</t>
  </si>
  <si>
    <t>0,6940</t>
  </si>
  <si>
    <t>Mirzeyev B</t>
  </si>
  <si>
    <t>Bezhashvili Tsotne</t>
  </si>
  <si>
    <t>Open (04.04.1985)/29</t>
  </si>
  <si>
    <t>71,80</t>
  </si>
  <si>
    <t>0,7117</t>
  </si>
  <si>
    <t>Mammadov Samir</t>
  </si>
  <si>
    <t>Open (21.09.1982)/32</t>
  </si>
  <si>
    <t>0,7027</t>
  </si>
  <si>
    <t>Rzayev Ramin</t>
  </si>
  <si>
    <t>Open (24.07.1980)/34</t>
  </si>
  <si>
    <t>AZ, Baku</t>
  </si>
  <si>
    <t>Rabinovich Alexandr</t>
  </si>
  <si>
    <t>Open (13.02.1967)/47</t>
  </si>
  <si>
    <t>0,7034</t>
  </si>
  <si>
    <t>Kiryat/Nothen</t>
  </si>
  <si>
    <t>Tomilov V.</t>
  </si>
  <si>
    <t>Masters 45-49 (13.02.1967)/47</t>
  </si>
  <si>
    <t>0,7611</t>
  </si>
  <si>
    <t>Nefedov Anatoliy</t>
  </si>
  <si>
    <t>Masters 50-54 (09.05.1963)/51</t>
  </si>
  <si>
    <t>70,00</t>
  </si>
  <si>
    <t>0,8330</t>
  </si>
  <si>
    <t>Syktyvkar/Komi</t>
  </si>
  <si>
    <t>Laisin Boris</t>
  </si>
  <si>
    <t>Masters 60-64 (06.08.1950)/64</t>
  </si>
  <si>
    <t>70,30</t>
  </si>
  <si>
    <t>Estonia</t>
  </si>
  <si>
    <t>Tallinn/Harjumaa</t>
  </si>
  <si>
    <t>Majori T.</t>
  </si>
  <si>
    <t>73,30</t>
  </si>
  <si>
    <t>Kovac Gabriel</t>
  </si>
  <si>
    <t>Teen 18-19 (09.02.1995)/19</t>
  </si>
  <si>
    <t>81,00</t>
  </si>
  <si>
    <t>0,6524</t>
  </si>
  <si>
    <t>Lucenec/Banskobystrickii</t>
  </si>
  <si>
    <t>Ismayilov Huner</t>
  </si>
  <si>
    <t>Juniors 20-23 (05.08.1990)/24</t>
  </si>
  <si>
    <t>81,30</t>
  </si>
  <si>
    <t>0,6508</t>
  </si>
  <si>
    <t>Samedzade Farid</t>
  </si>
  <si>
    <t>Juniors 20-23 (13.11.1993)/21</t>
  </si>
  <si>
    <t>78,80</t>
  </si>
  <si>
    <t>0,6646</t>
  </si>
  <si>
    <t>Musayev.R</t>
  </si>
  <si>
    <t>Mammadov Jamal</t>
  </si>
  <si>
    <t>Juniors 20-23 (27.08.1991)/23</t>
  </si>
  <si>
    <t>82,20</t>
  </si>
  <si>
    <t>0,6461</t>
  </si>
  <si>
    <t>Qafarov Kamil</t>
  </si>
  <si>
    <t>Open (23.03.1984)/30</t>
  </si>
  <si>
    <t>Quliyev B</t>
  </si>
  <si>
    <t>Amiraslanov Elshan</t>
  </si>
  <si>
    <t>Open (20.02.1981)/33</t>
  </si>
  <si>
    <t>Zhigulin Konstantin</t>
  </si>
  <si>
    <t>Open (03.10.1987)/27</t>
  </si>
  <si>
    <t>Orel/Orlovskaya oblast</t>
  </si>
  <si>
    <t>177,5</t>
  </si>
  <si>
    <t>Smyslov I.M.</t>
  </si>
  <si>
    <t>Open (13.11.1993)/21</t>
  </si>
  <si>
    <t>Open (27.08.1991)/23</t>
  </si>
  <si>
    <t>Khimich Sergey</t>
  </si>
  <si>
    <t>Masters 40-44 (12.04.1970)/44</t>
  </si>
  <si>
    <t>0,6856</t>
  </si>
  <si>
    <t>Tolyatti/Samarskaya oblast</t>
  </si>
  <si>
    <t>Mamedov E.G.</t>
  </si>
  <si>
    <t>Mammadov Namaz</t>
  </si>
  <si>
    <t>Teen 16-17 (28.12.1996)/18</t>
  </si>
  <si>
    <t>86,50</t>
  </si>
  <si>
    <t>0,6259</t>
  </si>
  <si>
    <t>Ismayilzade Emin</t>
  </si>
  <si>
    <t>Juniors 20-23 (22.10.1993)/21</t>
  </si>
  <si>
    <t>Gabelaia Davit</t>
  </si>
  <si>
    <t>Open (03.10.1989)/25</t>
  </si>
  <si>
    <t>89,30</t>
  </si>
  <si>
    <t>0,6145</t>
  </si>
  <si>
    <t>Ganjali Ismayil</t>
  </si>
  <si>
    <t>Open (29.05.1976)/38</t>
  </si>
  <si>
    <t>Humbatov Agil</t>
  </si>
  <si>
    <t>Open (16.01.1985)/29</t>
  </si>
  <si>
    <t>88,70</t>
  </si>
  <si>
    <t>0,6169</t>
  </si>
  <si>
    <t>Zeynalov Bakhtiyar</t>
  </si>
  <si>
    <t>Masters 40-44 (18.05.1974)/40</t>
  </si>
  <si>
    <t>89,80</t>
  </si>
  <si>
    <t>0,6126</t>
  </si>
  <si>
    <t>Bolf Cestmir</t>
  </si>
  <si>
    <t>Masters 50-54 (24.08.1963)/51</t>
  </si>
  <si>
    <t>0,6985</t>
  </si>
  <si>
    <t>Roznov pod Radhostem/Zlinsky</t>
  </si>
  <si>
    <t>Bolf P.</t>
  </si>
  <si>
    <t>Basov Yevgeniy</t>
  </si>
  <si>
    <t>Masters 55-59 (24.02.1955)/59</t>
  </si>
  <si>
    <t>0,8056</t>
  </si>
  <si>
    <t>Tyumen/Tyumenskaya oblast</t>
  </si>
  <si>
    <t>Zhernovnikov B.</t>
  </si>
  <si>
    <t>Polyvko Vladislav</t>
  </si>
  <si>
    <t>Teen 13-15 (01.10.1998)/16</t>
  </si>
  <si>
    <t>90,20</t>
  </si>
  <si>
    <t>0,6112</t>
  </si>
  <si>
    <t>Nezhin/Chernogovskii</t>
  </si>
  <si>
    <t>Pisarenko S.</t>
  </si>
  <si>
    <t>Ibrahimov Rashad</t>
  </si>
  <si>
    <t>Juniors 20-23 (19.07.1991)/23</t>
  </si>
  <si>
    <t>96,00</t>
  </si>
  <si>
    <t>0,5919</t>
  </si>
  <si>
    <t>Jokinen Allan</t>
  </si>
  <si>
    <t>Open (13.05.1981)/33</t>
  </si>
  <si>
    <t>97,00</t>
  </si>
  <si>
    <t>0,5891</t>
  </si>
  <si>
    <t>Vahidi Sabuhi</t>
  </si>
  <si>
    <t>Open (04.06.1980)/34</t>
  </si>
  <si>
    <t>92,40</t>
  </si>
  <si>
    <t>0,6033</t>
  </si>
  <si>
    <t>Abdullayev Khagani</t>
  </si>
  <si>
    <t>Open (18.08.1982)/32</t>
  </si>
  <si>
    <t>90,40</t>
  </si>
  <si>
    <t>0,6104</t>
  </si>
  <si>
    <t>Qurbanov Farid</t>
  </si>
  <si>
    <t>Open (22.08.1988)/26</t>
  </si>
  <si>
    <t>97,80</t>
  </si>
  <si>
    <t>0,5870</t>
  </si>
  <si>
    <t>95,80</t>
  </si>
  <si>
    <t>0,6109</t>
  </si>
  <si>
    <t>96,10</t>
  </si>
  <si>
    <t>0,7248</t>
  </si>
  <si>
    <t>Kamilov Nazir</t>
  </si>
  <si>
    <t>Masters 50-54 (28.08.1962)/52</t>
  </si>
  <si>
    <t>90,80</t>
  </si>
  <si>
    <t>Ponomarev Vitaliy</t>
  </si>
  <si>
    <t>Masters 55-59 (17.02.1957)/57</t>
  </si>
  <si>
    <t>97,90</t>
  </si>
  <si>
    <t>0,7439</t>
  </si>
  <si>
    <t>Tver/Tverskaya oblast</t>
  </si>
  <si>
    <t>Pisarenko Serhiy</t>
  </si>
  <si>
    <t>Teen 18-19 (05.04.1996)/18</t>
  </si>
  <si>
    <t>106,60</t>
  </si>
  <si>
    <t>0,5678</t>
  </si>
  <si>
    <t>Kindzulis Reinis</t>
  </si>
  <si>
    <t>Juniors 20-23 (09.06.1992)/22</t>
  </si>
  <si>
    <t>110,00</t>
  </si>
  <si>
    <t>0,5625</t>
  </si>
  <si>
    <t>Kuldiga/Kurzeme</t>
  </si>
  <si>
    <t>Cafarov Abilfaz</t>
  </si>
  <si>
    <t>Open (11.01.1982)/32</t>
  </si>
  <si>
    <t>105,30</t>
  </si>
  <si>
    <t>0,5701</t>
  </si>
  <si>
    <t>Redkin Pavel</t>
  </si>
  <si>
    <t>Open (11.07.1985)/29</t>
  </si>
  <si>
    <t>107,20</t>
  </si>
  <si>
    <t>0,5667</t>
  </si>
  <si>
    <t>Yekaterinburg/Sverdlovskaya oblast</t>
  </si>
  <si>
    <t>Varaksin Vladimir</t>
  </si>
  <si>
    <t>Masters 40-44 (28.02.1972)/42</t>
  </si>
  <si>
    <t>106,20</t>
  </si>
  <si>
    <t>0,5798</t>
  </si>
  <si>
    <t>Dzerzhinsk/Nizhegorodskaya oblast</t>
  </si>
  <si>
    <t>Teterukovskiy Vladimir</t>
  </si>
  <si>
    <t>Masters 40-44 (31.01.1970)/44</t>
  </si>
  <si>
    <t>104,60</t>
  </si>
  <si>
    <t>0,5960</t>
  </si>
  <si>
    <t>Akentyev Valeriy</t>
  </si>
  <si>
    <t>Masters 55-59 (13.03.1958)/56</t>
  </si>
  <si>
    <t>102,80</t>
  </si>
  <si>
    <t>0,7164</t>
  </si>
  <si>
    <t>Ukhta/Komi</t>
  </si>
  <si>
    <t>115,70</t>
  </si>
  <si>
    <t>0,5555</t>
  </si>
  <si>
    <t>217,5</t>
  </si>
  <si>
    <t>Kerecsenyi Peter</t>
  </si>
  <si>
    <t>Open (08.05.1979)/35</t>
  </si>
  <si>
    <t>115,40</t>
  </si>
  <si>
    <t>0,5558</t>
  </si>
  <si>
    <t>Hungary</t>
  </si>
  <si>
    <t>Mosonmagyarovar/Gyor-Moson-Sopron</t>
  </si>
  <si>
    <t>Ibrahimkhalilov Seymur</t>
  </si>
  <si>
    <t>Open (04.09.1975)/39</t>
  </si>
  <si>
    <t>118,00</t>
  </si>
  <si>
    <t>0,5530</t>
  </si>
  <si>
    <t>Deryabin E.</t>
  </si>
  <si>
    <t>Michelon Didier</t>
  </si>
  <si>
    <t>Masters 50-54 (02.10.1963)/51</t>
  </si>
  <si>
    <t>116,00</t>
  </si>
  <si>
    <t>0,6273</t>
  </si>
  <si>
    <t>France</t>
  </si>
  <si>
    <t>Desertines/Auvergne</t>
  </si>
  <si>
    <t>Juniors 20-23 (03.09.1991)/23</t>
  </si>
  <si>
    <t>Shoja_Belgheysabad Farhad</t>
  </si>
  <si>
    <t>Juniors 20-23 (22.03.1993)/21</t>
  </si>
  <si>
    <t>139,40</t>
  </si>
  <si>
    <t>0,5317</t>
  </si>
  <si>
    <t>Ositashvili Nikoloz</t>
  </si>
  <si>
    <t>Open (21.03.1979)/35</t>
  </si>
  <si>
    <t>129,20</t>
  </si>
  <si>
    <t>0,5411</t>
  </si>
  <si>
    <t>Gabelaia D.</t>
  </si>
  <si>
    <t>Susztay Erik</t>
  </si>
  <si>
    <t>Open (28.06.1972)/42</t>
  </si>
  <si>
    <t>134,10</t>
  </si>
  <si>
    <t>0,5364</t>
  </si>
  <si>
    <t>Bakhshaliyev Eynulla</t>
  </si>
  <si>
    <t>Open (28.08.1982)/32</t>
  </si>
  <si>
    <t>126,00</t>
  </si>
  <si>
    <t>0,5444</t>
  </si>
  <si>
    <t>134,50</t>
  </si>
  <si>
    <t>0,5360</t>
  </si>
  <si>
    <t>Masters 40-44 (28.06.1972)/42</t>
  </si>
  <si>
    <t>0,5417</t>
  </si>
  <si>
    <t>Brazhkin Aleksey</t>
  </si>
  <si>
    <t>Masters 40-44 (18.02.1971)/43</t>
  </si>
  <si>
    <t>128,60</t>
  </si>
  <si>
    <t>0,5585</t>
  </si>
  <si>
    <t>Rogozhnikov K.V.</t>
  </si>
  <si>
    <t>134,40</t>
  </si>
  <si>
    <t>0,5361</t>
  </si>
  <si>
    <t>Mammadov Israfil</t>
  </si>
  <si>
    <t>Open (02.08.1976)/38</t>
  </si>
  <si>
    <t>Gazah/Qazax</t>
  </si>
  <si>
    <t>126,2756</t>
  </si>
  <si>
    <t>56,1225</t>
  </si>
  <si>
    <t>55,3475</t>
  </si>
  <si>
    <t>105,9413</t>
  </si>
  <si>
    <t>91,1367</t>
  </si>
  <si>
    <t>120,6848</t>
  </si>
  <si>
    <t>109,4920</t>
  </si>
  <si>
    <t>103,8975</t>
  </si>
  <si>
    <t>101,7602</t>
  </si>
  <si>
    <t>97,0222</t>
  </si>
  <si>
    <t>94,7580</t>
  </si>
  <si>
    <t>93,6870</t>
  </si>
  <si>
    <t>85,5610</t>
  </si>
  <si>
    <t>79,7353</t>
  </si>
  <si>
    <t>132,1875</t>
  </si>
  <si>
    <t>114,0615</t>
  </si>
  <si>
    <t>103,0130</t>
  </si>
  <si>
    <t>102,5010</t>
  </si>
  <si>
    <t>101,6668</t>
  </si>
  <si>
    <t>100,6300</t>
  </si>
  <si>
    <t>99,9420</t>
  </si>
  <si>
    <t>97,9702</t>
  </si>
  <si>
    <t>93,6917</t>
  </si>
  <si>
    <t>82,8730</t>
  </si>
  <si>
    <t>82,4135</t>
  </si>
  <si>
    <t>74,5575</t>
  </si>
  <si>
    <t>142,3400</t>
  </si>
  <si>
    <t>131,7469</t>
  </si>
  <si>
    <t>129,8719</t>
  </si>
  <si>
    <t>129,6020</t>
  </si>
  <si>
    <t>129,5906</t>
  </si>
  <si>
    <t>129,0555</t>
  </si>
  <si>
    <t>125,9992</t>
  </si>
  <si>
    <t>125,1847</t>
  </si>
  <si>
    <t>125,1320</t>
  </si>
  <si>
    <t>123,0115</t>
  </si>
  <si>
    <t>122,5715</t>
  </si>
  <si>
    <t>121,8512</t>
  </si>
  <si>
    <t>120,8104</t>
  </si>
  <si>
    <t>119,2510</t>
  </si>
  <si>
    <t>119,0420</t>
  </si>
  <si>
    <t>116,0610</t>
  </si>
  <si>
    <t>115,3174</t>
  </si>
  <si>
    <t>113,9288</t>
  </si>
  <si>
    <t>109,8455</t>
  </si>
  <si>
    <t>109,5517</t>
  </si>
  <si>
    <t>108,8740</t>
  </si>
  <si>
    <t>107,8350</t>
  </si>
  <si>
    <t>105,6510</t>
  </si>
  <si>
    <t>104,0145</t>
  </si>
  <si>
    <t>154,3535</t>
  </si>
  <si>
    <t>150,3900</t>
  </si>
  <si>
    <t>137,3582</t>
  </si>
  <si>
    <t>125,5780</t>
  </si>
  <si>
    <t>125,4526</t>
  </si>
  <si>
    <t>124,9513</t>
  </si>
  <si>
    <t>121,7965</t>
  </si>
  <si>
    <t>116,4706</t>
  </si>
  <si>
    <t>110,1656</t>
  </si>
  <si>
    <t>109,6902</t>
  </si>
  <si>
    <t>108,7518</t>
  </si>
  <si>
    <t>105,4087</t>
  </si>
  <si>
    <t>104,7193</t>
  </si>
  <si>
    <t>97,5801</t>
  </si>
  <si>
    <t>95,3552</t>
  </si>
  <si>
    <t>82,4741</t>
  </si>
  <si>
    <t>79,6380</t>
  </si>
  <si>
    <t>74,4717</t>
  </si>
  <si>
    <t>69,8453</t>
  </si>
  <si>
    <t>Turaeva Anna</t>
  </si>
  <si>
    <t>Open (18.08.1978)/36</t>
  </si>
  <si>
    <t>82,00</t>
  </si>
  <si>
    <t>0,7894</t>
  </si>
  <si>
    <t>Tuapse/Krasnodarskiy kray</t>
  </si>
  <si>
    <t>Ustinov Yu.V.</t>
  </si>
  <si>
    <t>James Emma</t>
  </si>
  <si>
    <t>Open (24.11.1969)/45</t>
  </si>
  <si>
    <t>0,7497</t>
  </si>
  <si>
    <t>Manchester/Lancashire</t>
  </si>
  <si>
    <t>Womack M.</t>
  </si>
  <si>
    <t>71,50</t>
  </si>
  <si>
    <t>0,7140</t>
  </si>
  <si>
    <t>Naleikin Sergiy</t>
  </si>
  <si>
    <t>Open (15.06.1981)/33</t>
  </si>
  <si>
    <t>306,0</t>
  </si>
  <si>
    <t>Askerov Seymur</t>
  </si>
  <si>
    <t>Open (20.11.1984)/30</t>
  </si>
  <si>
    <t>0,6451</t>
  </si>
  <si>
    <t>Alakbarov Asaf</t>
  </si>
  <si>
    <t>Open (01.01.1987)/27</t>
  </si>
  <si>
    <t>Jafarov Namig</t>
  </si>
  <si>
    <t>Open (27.08.1976)/38</t>
  </si>
  <si>
    <t>0,7018</t>
  </si>
  <si>
    <t>Aliyev Renat</t>
  </si>
  <si>
    <t>Open (26.03.1981)/33</t>
  </si>
  <si>
    <t>98,30</t>
  </si>
  <si>
    <t>0,5856</t>
  </si>
  <si>
    <t>Jafarov Zaur</t>
  </si>
  <si>
    <t>Open (05.09.1982)/32</t>
  </si>
  <si>
    <t>92,80</t>
  </si>
  <si>
    <t>0,6019</t>
  </si>
  <si>
    <t>Ibrahimov Ibrahim</t>
  </si>
  <si>
    <t>Open (10.09.1981)/33</t>
  </si>
  <si>
    <t>Quliyev Ismayil</t>
  </si>
  <si>
    <t>Open (17.07.1978)/36</t>
  </si>
  <si>
    <t>100,20</t>
  </si>
  <si>
    <t>0,5809</t>
  </si>
  <si>
    <t>Atai Bakhtiyar</t>
  </si>
  <si>
    <t>Open (15.07.1983)/31</t>
  </si>
  <si>
    <t>100,10</t>
  </si>
  <si>
    <t>0,5810</t>
  </si>
  <si>
    <t>Ibrahimov Azer</t>
  </si>
  <si>
    <t>Open (23.10.1984)/30</t>
  </si>
  <si>
    <t>112,80</t>
  </si>
  <si>
    <t>0,5587</t>
  </si>
  <si>
    <t>Ashrafighargheh Hadi</t>
  </si>
  <si>
    <t>Open (15.05.1987)/27</t>
  </si>
  <si>
    <t>128,50</t>
  </si>
  <si>
    <t>0,5418</t>
  </si>
  <si>
    <t>Laine Veijo</t>
  </si>
  <si>
    <t>Masters 60-64 (12.04.1952)/62</t>
  </si>
  <si>
    <t>133,70</t>
  </si>
  <si>
    <t>0,7477</t>
  </si>
  <si>
    <t>149,9400</t>
  </si>
  <si>
    <t>148,0219</t>
  </si>
  <si>
    <t>134,8343</t>
  </si>
  <si>
    <t>154,7978</t>
  </si>
  <si>
    <t>193,3800</t>
  </si>
  <si>
    <t>168,7500</t>
  </si>
  <si>
    <t>154,1023</t>
  </si>
  <si>
    <t>151,2857</t>
  </si>
  <si>
    <t>142,4295</t>
  </si>
  <si>
    <t>140,2616</t>
  </si>
  <si>
    <t>136,1366</t>
  </si>
  <si>
    <t>131,7600</t>
  </si>
  <si>
    <t>128,5125</t>
  </si>
  <si>
    <t>125,0870</t>
  </si>
  <si>
    <t>119,0743</t>
  </si>
  <si>
    <t>116,2100</t>
  </si>
  <si>
    <t>103,5372</t>
  </si>
  <si>
    <t>103,4303</t>
  </si>
  <si>
    <t>90,3140</t>
  </si>
  <si>
    <t>84,2730</t>
  </si>
  <si>
    <t>54,8335</t>
  </si>
  <si>
    <t>54,1820</t>
  </si>
  <si>
    <t>186,9232</t>
  </si>
  <si>
    <t>156,2132</t>
  </si>
  <si>
    <t>Blinkova Natalya</t>
  </si>
  <si>
    <t>Open (20.03.1991)/23</t>
  </si>
  <si>
    <t>56,00</t>
  </si>
  <si>
    <t>Dorodnykh V.N.</t>
  </si>
  <si>
    <t>Konoval Anna</t>
  </si>
  <si>
    <t>Open (08.08.1984)/30</t>
  </si>
  <si>
    <t>55,30</t>
  </si>
  <si>
    <t>Naleykin S.</t>
  </si>
  <si>
    <t>80,50</t>
  </si>
  <si>
    <t>0,7987</t>
  </si>
  <si>
    <t>170,0w</t>
  </si>
  <si>
    <t>180,0w</t>
  </si>
  <si>
    <t>Ahmadov Ulvi</t>
  </si>
  <si>
    <t>Teen 16-17 (06.10.1996)/18</t>
  </si>
  <si>
    <t>125,5w</t>
  </si>
  <si>
    <t>Ismayilov Akshin</t>
  </si>
  <si>
    <t>Open (30.03.1978)/36</t>
  </si>
  <si>
    <t>Nasirov Nijat</t>
  </si>
  <si>
    <t>Open (21.03.1989)/25</t>
  </si>
  <si>
    <t>Aliyev N</t>
  </si>
  <si>
    <t>Open (09.02.1995)/19</t>
  </si>
  <si>
    <t>81,60</t>
  </si>
  <si>
    <t>0,6492</t>
  </si>
  <si>
    <t>Korikov Yuriy</t>
  </si>
  <si>
    <t>Open (24.04.1962)/52</t>
  </si>
  <si>
    <t>Omsk/Omskaya oblast</t>
  </si>
  <si>
    <t>81,40</t>
  </si>
  <si>
    <t>0,6503</t>
  </si>
  <si>
    <t>Masters 50-54 (24.04.1962)/52</t>
  </si>
  <si>
    <t>0,7510</t>
  </si>
  <si>
    <t>86,20</t>
  </si>
  <si>
    <t>Ahmadov Mustafa</t>
  </si>
  <si>
    <t>Open (15.10.1980)/34</t>
  </si>
  <si>
    <t>342,5</t>
  </si>
  <si>
    <t>Ismayilov S</t>
  </si>
  <si>
    <t>Nuruyev Namig</t>
  </si>
  <si>
    <t>Open (15.06.1986)/28</t>
  </si>
  <si>
    <t>252,5</t>
  </si>
  <si>
    <t>Theux Didier</t>
  </si>
  <si>
    <t>Open (01.05.1958)/56</t>
  </si>
  <si>
    <t>89,00</t>
  </si>
  <si>
    <t>0,6157</t>
  </si>
  <si>
    <t>Pomarez/Aquitaine</t>
  </si>
  <si>
    <t>Mala Daniel</t>
  </si>
  <si>
    <t>Open (04.03.1987)/27</t>
  </si>
  <si>
    <t>87,90</t>
  </si>
  <si>
    <t>0,6201</t>
  </si>
  <si>
    <t>Zvolen/Banskobystrickii</t>
  </si>
  <si>
    <t>Masters 55-59 (01.05.1958)/56</t>
  </si>
  <si>
    <t>0,7672</t>
  </si>
  <si>
    <t>0,8061</t>
  </si>
  <si>
    <t>Caba Miroslav</t>
  </si>
  <si>
    <t>Teen 13-15 (05.10.2012)/2</t>
  </si>
  <si>
    <t>92,20</t>
  </si>
  <si>
    <t>0,6040</t>
  </si>
  <si>
    <t>Maksimkin Daniil</t>
  </si>
  <si>
    <t>Juniors 20-23 (07.08.1992)/22</t>
  </si>
  <si>
    <t>Mamedov Emin</t>
  </si>
  <si>
    <t>Open (30.08.1974)/40</t>
  </si>
  <si>
    <t>Li A.</t>
  </si>
  <si>
    <t>Mammadov Vaqif</t>
  </si>
  <si>
    <t>Masters 40-44 (27.10.1972)/42</t>
  </si>
  <si>
    <t>91,80</t>
  </si>
  <si>
    <t>0,6114</t>
  </si>
  <si>
    <t>Knyazev Denis</t>
  </si>
  <si>
    <t>Open (11.09.1987)/27</t>
  </si>
  <si>
    <t>109,00</t>
  </si>
  <si>
    <t>0,5640</t>
  </si>
  <si>
    <t>351,0</t>
  </si>
  <si>
    <t>Bolf Petr</t>
  </si>
  <si>
    <t>Open (01.05.1987)/27</t>
  </si>
  <si>
    <t>109,70</t>
  </si>
  <si>
    <t>0,5629</t>
  </si>
  <si>
    <t>Bolf C.</t>
  </si>
  <si>
    <t>Anpilogov Roman</t>
  </si>
  <si>
    <t>Open (14.07.1980)/34</t>
  </si>
  <si>
    <t>103,90</t>
  </si>
  <si>
    <t>0,5727</t>
  </si>
  <si>
    <t>Lempinen Marko</t>
  </si>
  <si>
    <t>Masters 45-49 (23.05.1966)/48</t>
  </si>
  <si>
    <t>101,90</t>
  </si>
  <si>
    <t>0,6329</t>
  </si>
  <si>
    <t>Grim Kamil</t>
  </si>
  <si>
    <t>Masters 45-49 (27.02.1969)/45</t>
  </si>
  <si>
    <t>107,30</t>
  </si>
  <si>
    <t>0,5978</t>
  </si>
  <si>
    <t>Broumov/Kralovehradecky</t>
  </si>
  <si>
    <t>Dvorak D.</t>
  </si>
  <si>
    <t>0,7188</t>
  </si>
  <si>
    <t>263,0</t>
  </si>
  <si>
    <t>Liska Michal</t>
  </si>
  <si>
    <t>Juniors 20-23 (22.08.1993)/21</t>
  </si>
  <si>
    <t>110,20</t>
  </si>
  <si>
    <t>0,5622</t>
  </si>
  <si>
    <t>Open (02.10.1963)/51</t>
  </si>
  <si>
    <t>0,5551</t>
  </si>
  <si>
    <t>Dvorak Daniel</t>
  </si>
  <si>
    <t>Open (22.02.1976)/38</t>
  </si>
  <si>
    <t>121,40</t>
  </si>
  <si>
    <t>0,5495</t>
  </si>
  <si>
    <t>322,5</t>
  </si>
  <si>
    <t>Ventsov Aleksey</t>
  </si>
  <si>
    <t>Open (22.04.1981)/33</t>
  </si>
  <si>
    <t>121,20</t>
  </si>
  <si>
    <t>0,5497</t>
  </si>
  <si>
    <t>121,90</t>
  </si>
  <si>
    <t>0,5490</t>
  </si>
  <si>
    <t>242,5</t>
  </si>
  <si>
    <t>Hallberg Peter</t>
  </si>
  <si>
    <t>Open (08.08.1987)/27</t>
  </si>
  <si>
    <t>114,20</t>
  </si>
  <si>
    <t>0,5571</t>
  </si>
  <si>
    <t>Taby/Stokholm</t>
  </si>
  <si>
    <t>Friberg N., Anderbring J.</t>
  </si>
  <si>
    <t>Gorbachev Dmitriy</t>
  </si>
  <si>
    <t>Open (06.03.1970)/44</t>
  </si>
  <si>
    <t>116,70</t>
  </si>
  <si>
    <t>0,5544</t>
  </si>
  <si>
    <t>Ramenskoye/Moskovskaya oblast</t>
  </si>
  <si>
    <t>Demichev R.V.</t>
  </si>
  <si>
    <t>Fursov Viktor</t>
  </si>
  <si>
    <t>Masters 40-44 (09.05.1974)/40</t>
  </si>
  <si>
    <t>119,50</t>
  </si>
  <si>
    <t>0,5515</t>
  </si>
  <si>
    <t>Odintsovo/Moskovskaya oblast</t>
  </si>
  <si>
    <t>Permyakov A.V.</t>
  </si>
  <si>
    <t>Masters 40-44 (06.03.1970)/44</t>
  </si>
  <si>
    <t>0,5782</t>
  </si>
  <si>
    <t>Karol Repisky</t>
  </si>
  <si>
    <t>Masters 45-49 (26.06.1964)/50</t>
  </si>
  <si>
    <t>0,6252</t>
  </si>
  <si>
    <t>Zarnovica/Banskobystrickii</t>
  </si>
  <si>
    <t>Funtik Peter</t>
  </si>
  <si>
    <t>Open (31.10.1978)/36</t>
  </si>
  <si>
    <t>129,50</t>
  </si>
  <si>
    <t>0,5408</t>
  </si>
  <si>
    <t>Mahammedov Hasrat</t>
  </si>
  <si>
    <t>Open (15.04.1987)/27</t>
  </si>
  <si>
    <t>Babayev Tural</t>
  </si>
  <si>
    <t>Open (21.09.1980)/34</t>
  </si>
  <si>
    <t>126,10</t>
  </si>
  <si>
    <t>0,5443</t>
  </si>
  <si>
    <t>129,00</t>
  </si>
  <si>
    <t>0,5581</t>
  </si>
  <si>
    <t>Yerozidi Aleksandr</t>
  </si>
  <si>
    <t>Masters 45-49 (29.04.1965)/49</t>
  </si>
  <si>
    <t>130,40</t>
  </si>
  <si>
    <t>0,6009</t>
  </si>
  <si>
    <t>Morozov A.E., Kabarovskiy A.N.</t>
  </si>
  <si>
    <t>151,00</t>
  </si>
  <si>
    <t>0,5224</t>
  </si>
  <si>
    <t>Mihaly Peter</t>
  </si>
  <si>
    <t>Open (27.06.1958)/56</t>
  </si>
  <si>
    <t>154,00</t>
  </si>
  <si>
    <t>0,5201</t>
  </si>
  <si>
    <t>Masters 55-59 (27.06.1958)/56</t>
  </si>
  <si>
    <t>0,6481</t>
  </si>
  <si>
    <t>143,7570</t>
  </si>
  <si>
    <t>109,6095</t>
  </si>
  <si>
    <t>108,0862</t>
  </si>
  <si>
    <t>169,6110</t>
  </si>
  <si>
    <t>132,8800</t>
  </si>
  <si>
    <t>131,0810</t>
  </si>
  <si>
    <t>108,4460</t>
  </si>
  <si>
    <t>100,3850</t>
  </si>
  <si>
    <t>148,5502</t>
  </si>
  <si>
    <t>146,1720</t>
  </si>
  <si>
    <t>81,5425</t>
  </si>
  <si>
    <t>201,9105</t>
  </si>
  <si>
    <t>197,8120</t>
  </si>
  <si>
    <t>186,1035</t>
  </si>
  <si>
    <t>177,6320</t>
  </si>
  <si>
    <t>171,7187</t>
  </si>
  <si>
    <t>168,8700</t>
  </si>
  <si>
    <t>168,8050</t>
  </si>
  <si>
    <t>161,3194</t>
  </si>
  <si>
    <t>156,8378</t>
  </si>
  <si>
    <t>144,6895</t>
  </si>
  <si>
    <t>144,5955</t>
  </si>
  <si>
    <t>142,9220</t>
  </si>
  <si>
    <t>135,2050</t>
  </si>
  <si>
    <t>133,7040</t>
  </si>
  <si>
    <t>133,1204</t>
  </si>
  <si>
    <t>128,9200</t>
  </si>
  <si>
    <t>127,9941</t>
  </si>
  <si>
    <t>119,6287</t>
  </si>
  <si>
    <t>110,1680</t>
  </si>
  <si>
    <t>200,7242</t>
  </si>
  <si>
    <t>176,1103</t>
  </si>
  <si>
    <t>172,6115</t>
  </si>
  <si>
    <t>170,9495</t>
  </si>
  <si>
    <t>162,2544</t>
  </si>
  <si>
    <t>150,1918</t>
  </si>
  <si>
    <t>150,0414</t>
  </si>
  <si>
    <t>149,0574</t>
  </si>
  <si>
    <t>148,7219</t>
  </si>
  <si>
    <t>141,0666</t>
  </si>
  <si>
    <t>140,9205</t>
  </si>
  <si>
    <t>131,5195</t>
  </si>
  <si>
    <t>87,8315</t>
  </si>
  <si>
    <t>Babayeva Kubra</t>
  </si>
  <si>
    <t>Juniors 20-23 (26.01.1991)/23</t>
  </si>
  <si>
    <t>48,00</t>
  </si>
  <si>
    <t>Mammadov I</t>
  </si>
  <si>
    <t>50,60</t>
  </si>
  <si>
    <t>Beridze Tamar</t>
  </si>
  <si>
    <t>Open (13.12.1975)/39</t>
  </si>
  <si>
    <t>58,10</t>
  </si>
  <si>
    <t>137,5</t>
  </si>
  <si>
    <t>80,70</t>
  </si>
  <si>
    <t>0,7973</t>
  </si>
  <si>
    <t>Isaev Intizam</t>
  </si>
  <si>
    <t>Open (20.05.1991)/23</t>
  </si>
  <si>
    <t>Ismayilov R.</t>
  </si>
  <si>
    <t>Mammadov Pasha</t>
  </si>
  <si>
    <t>Open (17.01.1984)/30</t>
  </si>
  <si>
    <t>55,90</t>
  </si>
  <si>
    <t>0,8942</t>
  </si>
  <si>
    <t>Alekberli Gurbat</t>
  </si>
  <si>
    <t>Juniors 20-23 (31.05.1993)/21</t>
  </si>
  <si>
    <t>63,80</t>
  </si>
  <si>
    <t>0,7862</t>
  </si>
  <si>
    <t>61,30</t>
  </si>
  <si>
    <t>0,8159</t>
  </si>
  <si>
    <t>66,60</t>
  </si>
  <si>
    <t>0,9955</t>
  </si>
  <si>
    <t>65,90</t>
  </si>
  <si>
    <t>Gobnelishvili Jaba</t>
  </si>
  <si>
    <t>Open (19.08.1982)/32</t>
  </si>
  <si>
    <t>73,50</t>
  </si>
  <si>
    <t>0,6990</t>
  </si>
  <si>
    <t>260,5</t>
  </si>
  <si>
    <t>Ahmedov Eldeniz</t>
  </si>
  <si>
    <t>Open (14.09.1976)/38</t>
  </si>
  <si>
    <t>74,60</t>
  </si>
  <si>
    <t>0,6913</t>
  </si>
  <si>
    <t>Ibrahimov Raqil</t>
  </si>
  <si>
    <t>Cafarov N</t>
  </si>
  <si>
    <t>70,20</t>
  </si>
  <si>
    <t>82,10</t>
  </si>
  <si>
    <t>0,6467</t>
  </si>
  <si>
    <t>Gasimli Ibrahim</t>
  </si>
  <si>
    <t>Aliyev Elmir</t>
  </si>
  <si>
    <t>Teen 16-17 (05.03.1998)/16</t>
  </si>
  <si>
    <t>78,00</t>
  </si>
  <si>
    <t>0,6694</t>
  </si>
  <si>
    <t>Lachinli Ayaz</t>
  </si>
  <si>
    <t>Teen 18-19 (22.03.1996)/18</t>
  </si>
  <si>
    <t>Rahimov Elmar</t>
  </si>
  <si>
    <t>Juniors 20-23 (28.08.1990)/24</t>
  </si>
  <si>
    <t>Abdalov R</t>
  </si>
  <si>
    <t>Xanzade Fuad</t>
  </si>
  <si>
    <t>Juniors 20-23 (10.09.1990)/24</t>
  </si>
  <si>
    <t>Aliyev Parviz</t>
  </si>
  <si>
    <t>Juniors 20-23 (16.07.1991)/23</t>
  </si>
  <si>
    <t>Dzamukashvily Zura</t>
  </si>
  <si>
    <t>Open (21.09.1979)/35</t>
  </si>
  <si>
    <t>81,90</t>
  </si>
  <si>
    <t>0,6477</t>
  </si>
  <si>
    <t>77,50</t>
  </si>
  <si>
    <t>0,6724</t>
  </si>
  <si>
    <t>290,0w</t>
  </si>
  <si>
    <t>Tucek Vladimir</t>
  </si>
  <si>
    <t>Open (14.12.1982)/32</t>
  </si>
  <si>
    <t>Poricany/Bohemia</t>
  </si>
  <si>
    <t>Gasimov Nizami</t>
  </si>
  <si>
    <t>Masters 50-54 (11.08.1961)/53</t>
  </si>
  <si>
    <t>86,00</t>
  </si>
  <si>
    <t>0,7317</t>
  </si>
  <si>
    <t>0,9512</t>
  </si>
  <si>
    <t>99,20</t>
  </si>
  <si>
    <t>0,5833</t>
  </si>
  <si>
    <t>327,5</t>
  </si>
  <si>
    <t>Molnar Tamas</t>
  </si>
  <si>
    <t>Open (05.06.1975)/39</t>
  </si>
  <si>
    <t>98,70</t>
  </si>
  <si>
    <t>0,5846</t>
  </si>
  <si>
    <t>Irza-Zade Ramin</t>
  </si>
  <si>
    <t>Open (10.01.1990)/24</t>
  </si>
  <si>
    <t>99,60</t>
  </si>
  <si>
    <t>0,5823</t>
  </si>
  <si>
    <t>Ahmadzade C</t>
  </si>
  <si>
    <t>Zaytsev Vadim</t>
  </si>
  <si>
    <t>Masters 50-54 (26.02.1960)/54</t>
  </si>
  <si>
    <t>93,00</t>
  </si>
  <si>
    <t>0,7240</t>
  </si>
  <si>
    <t>Solnechnogorsk/Moskovskaya oblast</t>
  </si>
  <si>
    <t>93,10</t>
  </si>
  <si>
    <t>100,30</t>
  </si>
  <si>
    <t>0,5806</t>
  </si>
  <si>
    <t>Taqiyev Rafael</t>
  </si>
  <si>
    <t>Juniors 20-23 (02.01.1992)/22</t>
  </si>
  <si>
    <t>Open (30.04.1970)/44</t>
  </si>
  <si>
    <t>108,10</t>
  </si>
  <si>
    <t>0,5653</t>
  </si>
  <si>
    <t>Ampilogov Roman</t>
  </si>
  <si>
    <t>103,10</t>
  </si>
  <si>
    <t>0,5744</t>
  </si>
  <si>
    <t>Grinko Mikhail</t>
  </si>
  <si>
    <t>Open (04.02.1978)/36</t>
  </si>
  <si>
    <t>109,20</t>
  </si>
  <si>
    <t>0,5637</t>
  </si>
  <si>
    <t>Zaytsev.V.B.</t>
  </si>
  <si>
    <t>102,50</t>
  </si>
  <si>
    <t>0,5756</t>
  </si>
  <si>
    <t>Ahmedzade Jamal</t>
  </si>
  <si>
    <t>Open (20.06.1984)/30</t>
  </si>
  <si>
    <t>102,60</t>
  </si>
  <si>
    <t>0,5755</t>
  </si>
  <si>
    <t>Gurbanov Goshgar</t>
  </si>
  <si>
    <t>Open (20.04.1977)/37</t>
  </si>
  <si>
    <t>105,10</t>
  </si>
  <si>
    <t>0,5705</t>
  </si>
  <si>
    <t>120,00</t>
  </si>
  <si>
    <t>0,5509</t>
  </si>
  <si>
    <t>325,0e</t>
  </si>
  <si>
    <t>340,0e</t>
  </si>
  <si>
    <t>Khosrovzade Nicat</t>
  </si>
  <si>
    <t>Open (19.05.1984)/30</t>
  </si>
  <si>
    <t>117,50</t>
  </si>
  <si>
    <t>0,5535</t>
  </si>
  <si>
    <t>347,5</t>
  </si>
  <si>
    <t>Bakhshaliyev E</t>
  </si>
  <si>
    <t>127,80</t>
  </si>
  <si>
    <t>0,5425</t>
  </si>
  <si>
    <t>Farzaliyev Fuad</t>
  </si>
  <si>
    <t>Open (14.12.1979)/35</t>
  </si>
  <si>
    <t>128,70</t>
  </si>
  <si>
    <t>0,5416</t>
  </si>
  <si>
    <t>82,5300</t>
  </si>
  <si>
    <t>139,3562</t>
  </si>
  <si>
    <t>123,5892</t>
  </si>
  <si>
    <t>111,7327</t>
  </si>
  <si>
    <t>137,4131</t>
  </si>
  <si>
    <t>135,4710</t>
  </si>
  <si>
    <t>109,5820</t>
  </si>
  <si>
    <t>100,4025</t>
  </si>
  <si>
    <t>170,9094</t>
  </si>
  <si>
    <t>170,1440</t>
  </si>
  <si>
    <t>162,5680</t>
  </si>
  <si>
    <t>148,7415</t>
  </si>
  <si>
    <t>148,2580</t>
  </si>
  <si>
    <t>145,4562</t>
  </si>
  <si>
    <t>135,5760</t>
  </si>
  <si>
    <t>130,8454</t>
  </si>
  <si>
    <t>123,3575</t>
  </si>
  <si>
    <t>97,5800</t>
  </si>
  <si>
    <t>210,4863</t>
  </si>
  <si>
    <t>198,3420</t>
  </si>
  <si>
    <t>192,9303</t>
  </si>
  <si>
    <t>189,6465</t>
  </si>
  <si>
    <t>188,7300</t>
  </si>
  <si>
    <t>184,1333</t>
  </si>
  <si>
    <t>182,6550</t>
  </si>
  <si>
    <t>182,5259</t>
  </si>
  <si>
    <t>180,8960</t>
  </si>
  <si>
    <t>177,5525</t>
  </si>
  <si>
    <t>172,3200</t>
  </si>
  <si>
    <t>169,0950</t>
  </si>
  <si>
    <t>168,1874</t>
  </si>
  <si>
    <t>161,1820</t>
  </si>
  <si>
    <t>150,9415</t>
  </si>
  <si>
    <t>143,3360</t>
  </si>
  <si>
    <t>143,0720</t>
  </si>
  <si>
    <t>138,1080</t>
  </si>
  <si>
    <t>135,4000</t>
  </si>
  <si>
    <t>135,0250</t>
  </si>
  <si>
    <t>131,3375</t>
  </si>
  <si>
    <t>125,5100</t>
  </si>
  <si>
    <t>116,4600</t>
  </si>
  <si>
    <t>110,9360</t>
  </si>
  <si>
    <t>204,5042</t>
  </si>
  <si>
    <t>188,2310</t>
  </si>
  <si>
    <t>186,6911</t>
  </si>
  <si>
    <t>164,2609</t>
  </si>
  <si>
    <t>157,4184</t>
  </si>
  <si>
    <t>154,4485</t>
  </si>
  <si>
    <t>117,0778</t>
  </si>
  <si>
    <t>72,10</t>
  </si>
  <si>
    <t>Friberg Niclas</t>
  </si>
  <si>
    <t>Open (10.01.1974)/40</t>
  </si>
  <si>
    <t>Alysio/Stockholm</t>
  </si>
  <si>
    <t>280,5</t>
  </si>
  <si>
    <t>Anderbring J.</t>
  </si>
  <si>
    <t>Masters 40-44 (10.01.1974)/40</t>
  </si>
  <si>
    <t>Zhabin Vladimir</t>
  </si>
  <si>
    <t>Open (27.06.1980)/34</t>
  </si>
  <si>
    <t>Rostov na Donu</t>
  </si>
  <si>
    <t>335,0</t>
  </si>
  <si>
    <t>107,90</t>
  </si>
  <si>
    <t>0,5656</t>
  </si>
  <si>
    <t>Ustinov Yuriy</t>
  </si>
  <si>
    <t>Open (10.05.1975)/39</t>
  </si>
  <si>
    <t>100,50</t>
  </si>
  <si>
    <t>0,5802</t>
  </si>
  <si>
    <t>Novorossiysk/Krasnodarskiy kray</t>
  </si>
  <si>
    <t>Cirulis Ivars</t>
  </si>
  <si>
    <t>Open (26.11.1979)/35</t>
  </si>
  <si>
    <t>111,80</t>
  </si>
  <si>
    <t>0,5601</t>
  </si>
  <si>
    <t>112,00</t>
  </si>
  <si>
    <t>0,5598</t>
  </si>
  <si>
    <t>Turtiainen Ano</t>
  </si>
  <si>
    <t>Open (25.08.1967)/47</t>
  </si>
  <si>
    <t>133,10</t>
  </si>
  <si>
    <t>0,5373</t>
  </si>
  <si>
    <t>Juva/Etela-Savo</t>
  </si>
  <si>
    <t>365,5</t>
  </si>
  <si>
    <t>387,5</t>
  </si>
  <si>
    <t>Masters 45-49 (25.08.1967)/47</t>
  </si>
  <si>
    <t>138,6244</t>
  </si>
  <si>
    <t>118,6300</t>
  </si>
  <si>
    <t>118,1000</t>
  </si>
  <si>
    <t>134,8588</t>
  </si>
  <si>
    <t>213,7245</t>
  </si>
  <si>
    <t>208,2076</t>
  </si>
  <si>
    <t>202,3400</t>
  </si>
  <si>
    <t>187,3912</t>
  </si>
  <si>
    <t>186,6645</t>
  </si>
  <si>
    <t>179,2160</t>
  </si>
  <si>
    <t>178,3660</t>
  </si>
  <si>
    <t>172,4423</t>
  </si>
  <si>
    <t>171,8500</t>
  </si>
  <si>
    <t>167,7260</t>
  </si>
  <si>
    <t>165,4747</t>
  </si>
  <si>
    <t>156,6405</t>
  </si>
  <si>
    <t>148,1780</t>
  </si>
  <si>
    <t>137,2375</t>
  </si>
  <si>
    <t>121,9095</t>
  </si>
  <si>
    <t>111,9500</t>
  </si>
  <si>
    <t>222,3657</t>
  </si>
  <si>
    <t>216,0275</t>
  </si>
  <si>
    <t>180,9913</t>
  </si>
  <si>
    <t>152,4009</t>
  </si>
  <si>
    <t>Age Categoty
Bith date/Age</t>
  </si>
  <si>
    <t>WPC European Championship WPC raw deadlift
Baky, 11 - 15 june 2014</t>
  </si>
  <si>
    <t>WPC European Championship WPC multy ply deadlift
Baky, 11 - 15 june 2014</t>
  </si>
  <si>
    <t>WPC European Championship WPC multi ply benchpress
Baky, 11 - 15 june 2014</t>
  </si>
  <si>
    <t>WPC European Championship WPC single ply benchpress
Baky, 11 - 15 june 2014</t>
  </si>
  <si>
    <t>WPC European Championship WPC raw benchpress
Baky, 11 - 15 june 2014</t>
  </si>
  <si>
    <t>WPC European Championship WPC multi ply powerlifting
Baky, 11 - 15 june 2014</t>
  </si>
  <si>
    <t>WPC European Championship WPC single ply powerlifting
Baky, 11 - 15 june 2014</t>
  </si>
  <si>
    <t>WPC European Championship WPC raw powerlifting
Baky, 11 - 15 june 2014</t>
  </si>
  <si>
    <t>Aladdin Aliyev</t>
  </si>
  <si>
    <t>Gadir Babayev</t>
  </si>
  <si>
    <t>Igor Umerenkov</t>
  </si>
  <si>
    <t>Maksim Tomchin</t>
  </si>
  <si>
    <t>Evgeniy Esaulkov</t>
  </si>
  <si>
    <t>Rustam Musaev</t>
  </si>
  <si>
    <t>Emma James</t>
  </si>
  <si>
    <t>Yuliya Umerenkova</t>
  </si>
  <si>
    <t>Mike Sweeney</t>
  </si>
  <si>
    <t>Rufat Agayev</t>
  </si>
  <si>
    <t>Yuriy Ustinov</t>
  </si>
  <si>
    <t>Mina Turtiainen</t>
  </si>
  <si>
    <t>Nokolay Ponomarev</t>
  </si>
  <si>
    <t>DQ</t>
  </si>
  <si>
    <t>Abdalov R.</t>
  </si>
  <si>
    <t>Abdalaev R.</t>
  </si>
  <si>
    <t>340,0w</t>
  </si>
  <si>
    <t>350,0w</t>
  </si>
  <si>
    <t>240,0w</t>
  </si>
  <si>
    <t>Abdullayev Kh.</t>
  </si>
  <si>
    <t>Aliyev R.</t>
  </si>
  <si>
    <t>Mammedov Elchin</t>
  </si>
  <si>
    <t>Bochoridze Zurab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</si>
</sst>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0"/>
    <numFmt numFmtId="167" formatCode="000000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left"/>
    </xf>
    <xf numFmtId="49" fontId="24" fillId="0" borderId="19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24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49" fontId="24" fillId="0" borderId="22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27" fillId="0" borderId="0" xfId="0" applyNumberFormat="1" applyFont="1" applyFill="1" applyBorder="1" applyAlignment="1">
      <alignment horizontal="left" indent="1"/>
    </xf>
    <xf numFmtId="49" fontId="28" fillId="0" borderId="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9" xfId="0" applyNumberFormat="1" applyBorder="1" applyAlignment="1">
      <alignment/>
    </xf>
    <xf numFmtId="49" fontId="24" fillId="0" borderId="19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24" fillId="0" borderId="20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24" fillId="0" borderId="22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24" fillId="0" borderId="21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28" fillId="0" borderId="0" xfId="0" applyNumberFormat="1" applyFont="1" applyAlignment="1">
      <alignment horizontal="left" indent="1"/>
    </xf>
    <xf numFmtId="49" fontId="28" fillId="0" borderId="0" xfId="0" applyNumberFormat="1" applyFont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3" fontId="3" fillId="0" borderId="25" xfId="58" applyFont="1" applyFill="1" applyBorder="1" applyAlignment="1">
      <alignment horizontal="center" vertical="center"/>
    </xf>
    <xf numFmtId="43" fontId="3" fillId="0" borderId="26" xfId="58" applyFont="1" applyFill="1" applyBorder="1" applyAlignment="1">
      <alignment horizontal="center" vertical="center"/>
    </xf>
    <xf numFmtId="43" fontId="0" fillId="0" borderId="20" xfId="58" applyFont="1" applyBorder="1" applyAlignment="1">
      <alignment/>
    </xf>
    <xf numFmtId="43" fontId="0" fillId="0" borderId="21" xfId="58" applyFont="1" applyBorder="1" applyAlignment="1">
      <alignment/>
    </xf>
    <xf numFmtId="43" fontId="0" fillId="0" borderId="19" xfId="58" applyFont="1" applyBorder="1" applyAlignment="1">
      <alignment/>
    </xf>
    <xf numFmtId="43" fontId="0" fillId="0" borderId="22" xfId="58" applyFont="1" applyBorder="1" applyAlignment="1">
      <alignment/>
    </xf>
    <xf numFmtId="43" fontId="0" fillId="0" borderId="0" xfId="58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7.00390625" style="54" bestFit="1" customWidth="1"/>
    <col min="2" max="2" width="26.875" style="54" bestFit="1" customWidth="1"/>
    <col min="3" max="3" width="7.75390625" style="54" bestFit="1" customWidth="1"/>
    <col min="4" max="4" width="6.875" style="54" bestFit="1" customWidth="1"/>
    <col min="5" max="5" width="17.25390625" style="54" bestFit="1" customWidth="1"/>
    <col min="6" max="6" width="34.00390625" style="54" bestFit="1" customWidth="1"/>
    <col min="7" max="10" width="5.625" style="54" bestFit="1" customWidth="1"/>
    <col min="11" max="11" width="9.25390625" style="78" bestFit="1" customWidth="1"/>
    <col min="12" max="12" width="8.625" style="54" bestFit="1" customWidth="1"/>
    <col min="13" max="13" width="12.25390625" style="54" bestFit="1" customWidth="1"/>
  </cols>
  <sheetData>
    <row r="1" spans="1:13" s="1" customFormat="1" ht="15" customHeight="1">
      <c r="A1" s="26" t="s">
        <v>1709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1" customFormat="1" ht="58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7" customFormat="1" ht="12.75" customHeight="1">
      <c r="A3" s="15" t="s">
        <v>0</v>
      </c>
      <c r="B3" s="17" t="s">
        <v>1707</v>
      </c>
      <c r="C3" s="17" t="s">
        <v>11</v>
      </c>
      <c r="D3" s="13" t="s">
        <v>1</v>
      </c>
      <c r="E3" s="13" t="s">
        <v>2</v>
      </c>
      <c r="F3" s="11" t="s">
        <v>3</v>
      </c>
      <c r="G3" s="15" t="s">
        <v>6</v>
      </c>
      <c r="H3" s="13"/>
      <c r="I3" s="13"/>
      <c r="J3" s="9"/>
      <c r="K3" s="72" t="s">
        <v>7</v>
      </c>
      <c r="L3" s="13" t="s">
        <v>9</v>
      </c>
      <c r="M3" s="9" t="s">
        <v>8</v>
      </c>
    </row>
    <row r="4" spans="1:13" s="7" customFormat="1" ht="23.25" customHeight="1" thickBot="1">
      <c r="A4" s="16"/>
      <c r="B4" s="14"/>
      <c r="C4" s="14"/>
      <c r="D4" s="14"/>
      <c r="E4" s="14"/>
      <c r="F4" s="12"/>
      <c r="G4" s="3">
        <v>1</v>
      </c>
      <c r="H4" s="2">
        <v>2</v>
      </c>
      <c r="I4" s="2">
        <v>3</v>
      </c>
      <c r="J4" s="4" t="s">
        <v>10</v>
      </c>
      <c r="K4" s="73"/>
      <c r="L4" s="14"/>
      <c r="M4" s="10"/>
    </row>
    <row r="5" spans="1:12" ht="15">
      <c r="A5" s="34" t="s">
        <v>116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55" t="s">
        <v>117</v>
      </c>
      <c r="B6" s="55" t="s">
        <v>118</v>
      </c>
      <c r="C6" s="55" t="s">
        <v>859</v>
      </c>
      <c r="D6" s="55" t="s">
        <v>860</v>
      </c>
      <c r="E6" s="55" t="s">
        <v>17</v>
      </c>
      <c r="F6" s="55" t="s">
        <v>121</v>
      </c>
      <c r="G6" s="55" t="s">
        <v>167</v>
      </c>
      <c r="H6" s="56" t="s">
        <v>1380</v>
      </c>
      <c r="I6" s="56" t="s">
        <v>1380</v>
      </c>
      <c r="J6" s="56"/>
      <c r="K6" s="76">
        <v>225</v>
      </c>
      <c r="L6" s="55" t="str">
        <f>"187,3912"</f>
        <v>187,3912</v>
      </c>
      <c r="M6" s="55"/>
    </row>
    <row r="8" spans="1:12" ht="15">
      <c r="A8" s="36" t="s">
        <v>86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ht="12.75">
      <c r="A9" s="57" t="s">
        <v>621</v>
      </c>
      <c r="B9" s="57" t="s">
        <v>622</v>
      </c>
      <c r="C9" s="57" t="s">
        <v>890</v>
      </c>
      <c r="D9" s="57" t="s">
        <v>891</v>
      </c>
      <c r="E9" s="57" t="s">
        <v>34</v>
      </c>
      <c r="F9" s="57" t="s">
        <v>625</v>
      </c>
      <c r="G9" s="57" t="s">
        <v>179</v>
      </c>
      <c r="H9" s="57" t="s">
        <v>362</v>
      </c>
      <c r="I9" s="57" t="s">
        <v>1310</v>
      </c>
      <c r="J9" s="58" t="s">
        <v>252</v>
      </c>
      <c r="K9" s="74">
        <v>252.5</v>
      </c>
      <c r="L9" s="57" t="str">
        <f>"178,3660"</f>
        <v>178,3660</v>
      </c>
      <c r="M9" s="57" t="s">
        <v>626</v>
      </c>
    </row>
    <row r="10" spans="1:13" ht="12.75">
      <c r="A10" s="59" t="s">
        <v>709</v>
      </c>
      <c r="B10" s="59" t="s">
        <v>710</v>
      </c>
      <c r="C10" s="59" t="s">
        <v>623</v>
      </c>
      <c r="D10" s="59" t="s">
        <v>624</v>
      </c>
      <c r="E10" s="59" t="s">
        <v>17</v>
      </c>
      <c r="F10" s="59" t="s">
        <v>302</v>
      </c>
      <c r="G10" s="59" t="s">
        <v>145</v>
      </c>
      <c r="H10" s="59" t="s">
        <v>640</v>
      </c>
      <c r="I10" s="59" t="s">
        <v>296</v>
      </c>
      <c r="J10" s="60"/>
      <c r="K10" s="77">
        <v>215</v>
      </c>
      <c r="L10" s="59" t="str">
        <f>"148,1780"</f>
        <v>148,1780</v>
      </c>
      <c r="M10" s="59" t="s">
        <v>303</v>
      </c>
    </row>
    <row r="11" spans="1:13" ht="12.75">
      <c r="A11" s="61" t="s">
        <v>627</v>
      </c>
      <c r="B11" s="61" t="s">
        <v>628</v>
      </c>
      <c r="C11" s="61" t="s">
        <v>1651</v>
      </c>
      <c r="D11" s="61">
        <v>10287</v>
      </c>
      <c r="E11" s="61" t="s">
        <v>34</v>
      </c>
      <c r="F11" s="61" t="s">
        <v>629</v>
      </c>
      <c r="G11" s="61" t="s">
        <v>56</v>
      </c>
      <c r="H11" s="61" t="s">
        <v>187</v>
      </c>
      <c r="I11" s="62"/>
      <c r="J11" s="62"/>
      <c r="K11" s="75">
        <v>210</v>
      </c>
      <c r="L11" s="61" t="str">
        <f>"216,0275"</f>
        <v>216,0275</v>
      </c>
      <c r="M11" s="61" t="s">
        <v>631</v>
      </c>
    </row>
    <row r="13" spans="1:12" ht="15">
      <c r="A13" s="36" t="s">
        <v>96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3" ht="12.75">
      <c r="A14" s="57" t="s">
        <v>729</v>
      </c>
      <c r="B14" s="57" t="s">
        <v>730</v>
      </c>
      <c r="C14" s="57" t="s">
        <v>941</v>
      </c>
      <c r="D14" s="57" t="s">
        <v>942</v>
      </c>
      <c r="E14" s="57" t="s">
        <v>733</v>
      </c>
      <c r="F14" s="57" t="s">
        <v>734</v>
      </c>
      <c r="G14" s="57" t="s">
        <v>145</v>
      </c>
      <c r="H14" s="58" t="s">
        <v>323</v>
      </c>
      <c r="I14" s="57" t="s">
        <v>323</v>
      </c>
      <c r="J14" s="58"/>
      <c r="K14" s="74">
        <v>212.5</v>
      </c>
      <c r="L14" s="57" t="str">
        <f>"138,6244"</f>
        <v>138,6244</v>
      </c>
      <c r="M14" s="57"/>
    </row>
    <row r="15" spans="1:13" ht="12.75">
      <c r="A15" s="59" t="s">
        <v>1528</v>
      </c>
      <c r="B15" s="59" t="s">
        <v>1529</v>
      </c>
      <c r="C15" s="59" t="s">
        <v>1530</v>
      </c>
      <c r="D15" s="59" t="s">
        <v>1531</v>
      </c>
      <c r="E15" s="59" t="s">
        <v>231</v>
      </c>
      <c r="F15" s="59" t="s">
        <v>232</v>
      </c>
      <c r="G15" s="59" t="s">
        <v>254</v>
      </c>
      <c r="H15" s="59" t="s">
        <v>400</v>
      </c>
      <c r="I15" s="60" t="s">
        <v>761</v>
      </c>
      <c r="J15" s="60"/>
      <c r="K15" s="77">
        <v>330</v>
      </c>
      <c r="L15" s="59" t="str">
        <f>"213,7245"</f>
        <v>213,7245</v>
      </c>
      <c r="M15" s="59"/>
    </row>
    <row r="16" spans="1:13" ht="12.75">
      <c r="A16" s="61" t="s">
        <v>725</v>
      </c>
      <c r="B16" s="61" t="s">
        <v>726</v>
      </c>
      <c r="C16" s="61" t="s">
        <v>677</v>
      </c>
      <c r="D16" s="61" t="s">
        <v>1213</v>
      </c>
      <c r="E16" s="61" t="s">
        <v>17</v>
      </c>
      <c r="F16" s="61" t="s">
        <v>18</v>
      </c>
      <c r="G16" s="61" t="s">
        <v>180</v>
      </c>
      <c r="H16" s="62" t="s">
        <v>322</v>
      </c>
      <c r="I16" s="62" t="s">
        <v>322</v>
      </c>
      <c r="J16" s="62"/>
      <c r="K16" s="75">
        <v>260</v>
      </c>
      <c r="L16" s="61" t="str">
        <f>"167,7260"</f>
        <v>167,7260</v>
      </c>
      <c r="M16" s="61" t="s">
        <v>115</v>
      </c>
    </row>
    <row r="18" spans="1:12" ht="15">
      <c r="A18" s="36" t="s">
        <v>218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3" ht="12.75">
      <c r="A19" s="57" t="s">
        <v>735</v>
      </c>
      <c r="B19" s="57" t="s">
        <v>736</v>
      </c>
      <c r="C19" s="57" t="s">
        <v>1303</v>
      </c>
      <c r="D19" s="57" t="s">
        <v>1091</v>
      </c>
      <c r="E19" s="57" t="s">
        <v>733</v>
      </c>
      <c r="F19" s="57" t="s">
        <v>734</v>
      </c>
      <c r="G19" s="57" t="s">
        <v>145</v>
      </c>
      <c r="H19" s="57" t="s">
        <v>296</v>
      </c>
      <c r="I19" s="58" t="s">
        <v>147</v>
      </c>
      <c r="J19" s="58"/>
      <c r="K19" s="74">
        <v>215</v>
      </c>
      <c r="L19" s="57" t="str">
        <f>"134,8588"</f>
        <v>134,8588</v>
      </c>
      <c r="M19" s="57"/>
    </row>
    <row r="20" spans="1:13" ht="12.75">
      <c r="A20" s="59" t="s">
        <v>1652</v>
      </c>
      <c r="B20" s="59" t="s">
        <v>1653</v>
      </c>
      <c r="C20" s="59" t="s">
        <v>272</v>
      </c>
      <c r="D20" s="59" t="s">
        <v>273</v>
      </c>
      <c r="E20" s="59" t="s">
        <v>706</v>
      </c>
      <c r="F20" s="59" t="s">
        <v>1654</v>
      </c>
      <c r="G20" s="59" t="s">
        <v>1655</v>
      </c>
      <c r="H20" s="60" t="s">
        <v>262</v>
      </c>
      <c r="I20" s="60" t="s">
        <v>262</v>
      </c>
      <c r="J20" s="60"/>
      <c r="K20" s="77">
        <v>280</v>
      </c>
      <c r="L20" s="59" t="str">
        <f>"171,8500"</f>
        <v>171,8500</v>
      </c>
      <c r="M20" s="59" t="s">
        <v>1656</v>
      </c>
    </row>
    <row r="21" spans="1:13" ht="12.75">
      <c r="A21" s="61" t="s">
        <v>1652</v>
      </c>
      <c r="B21" s="61" t="s">
        <v>1657</v>
      </c>
      <c r="C21" s="61" t="s">
        <v>272</v>
      </c>
      <c r="D21" s="61" t="s">
        <v>273</v>
      </c>
      <c r="E21" s="61" t="s">
        <v>706</v>
      </c>
      <c r="F21" s="61" t="s">
        <v>1654</v>
      </c>
      <c r="G21" s="61" t="s">
        <v>1655</v>
      </c>
      <c r="H21" s="62" t="s">
        <v>262</v>
      </c>
      <c r="I21" s="62" t="s">
        <v>262</v>
      </c>
      <c r="J21" s="62"/>
      <c r="K21" s="75">
        <v>280</v>
      </c>
      <c r="L21" s="61" t="str">
        <f>"171,8500"</f>
        <v>171,8500</v>
      </c>
      <c r="M21" s="61" t="s">
        <v>1656</v>
      </c>
    </row>
    <row r="23" spans="1:12" ht="15">
      <c r="A23" s="36" t="s">
        <v>288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3" ht="12.75">
      <c r="A24" s="57" t="s">
        <v>748</v>
      </c>
      <c r="B24" s="57" t="s">
        <v>749</v>
      </c>
      <c r="C24" s="57" t="s">
        <v>750</v>
      </c>
      <c r="D24" s="57" t="s">
        <v>751</v>
      </c>
      <c r="E24" s="57" t="s">
        <v>733</v>
      </c>
      <c r="F24" s="57" t="s">
        <v>734</v>
      </c>
      <c r="G24" s="57" t="s">
        <v>123</v>
      </c>
      <c r="H24" s="58" t="s">
        <v>167</v>
      </c>
      <c r="I24" s="58" t="s">
        <v>167</v>
      </c>
      <c r="J24" s="58"/>
      <c r="K24" s="74">
        <v>200</v>
      </c>
      <c r="L24" s="57" t="str">
        <f>"118,1000"</f>
        <v>118,1000</v>
      </c>
      <c r="M24" s="57"/>
    </row>
    <row r="25" spans="1:13" ht="12.75">
      <c r="A25" s="59" t="s">
        <v>1658</v>
      </c>
      <c r="B25" s="59" t="s">
        <v>1659</v>
      </c>
      <c r="C25" s="59" t="s">
        <v>1326</v>
      </c>
      <c r="D25" s="59" t="s">
        <v>1327</v>
      </c>
      <c r="E25" s="59" t="s">
        <v>34</v>
      </c>
      <c r="F25" s="59" t="s">
        <v>1660</v>
      </c>
      <c r="G25" s="59" t="s">
        <v>297</v>
      </c>
      <c r="H25" s="59" t="s">
        <v>1661</v>
      </c>
      <c r="I25" s="60" t="s">
        <v>448</v>
      </c>
      <c r="J25" s="60"/>
      <c r="K25" s="77">
        <v>335</v>
      </c>
      <c r="L25" s="59" t="str">
        <f>"202,3400"</f>
        <v>202,3400</v>
      </c>
      <c r="M25" s="59"/>
    </row>
    <row r="26" spans="1:13" ht="12.75">
      <c r="A26" s="59" t="s">
        <v>1546</v>
      </c>
      <c r="B26" s="59" t="s">
        <v>1547</v>
      </c>
      <c r="C26" s="59" t="s">
        <v>1548</v>
      </c>
      <c r="D26" s="59" t="s">
        <v>1549</v>
      </c>
      <c r="E26" s="59" t="s">
        <v>1081</v>
      </c>
      <c r="F26" s="59" t="s">
        <v>1082</v>
      </c>
      <c r="G26" s="59" t="s">
        <v>239</v>
      </c>
      <c r="H26" s="60" t="s">
        <v>455</v>
      </c>
      <c r="I26" s="60"/>
      <c r="J26" s="60"/>
      <c r="K26" s="77">
        <v>295</v>
      </c>
      <c r="L26" s="59" t="str">
        <f>"172,4423"</f>
        <v>172,4423</v>
      </c>
      <c r="M26" s="59"/>
    </row>
    <row r="27" spans="1:13" ht="12.75">
      <c r="A27" s="59" t="s">
        <v>1555</v>
      </c>
      <c r="B27" s="59" t="s">
        <v>1556</v>
      </c>
      <c r="C27" s="59" t="s">
        <v>1557</v>
      </c>
      <c r="D27" s="59" t="s">
        <v>1558</v>
      </c>
      <c r="E27" s="59" t="s">
        <v>34</v>
      </c>
      <c r="F27" s="59" t="s">
        <v>1559</v>
      </c>
      <c r="G27" s="60" t="s">
        <v>169</v>
      </c>
      <c r="H27" s="59" t="s">
        <v>169</v>
      </c>
      <c r="I27" s="60"/>
      <c r="J27" s="60"/>
      <c r="K27" s="77">
        <v>250</v>
      </c>
      <c r="L27" s="59" t="str">
        <f>"180,9913"</f>
        <v>180,9913</v>
      </c>
      <c r="M27" s="59"/>
    </row>
    <row r="28" spans="1:13" ht="12.75">
      <c r="A28" s="61" t="s">
        <v>275</v>
      </c>
      <c r="B28" s="61" t="s">
        <v>276</v>
      </c>
      <c r="C28" s="61" t="s">
        <v>1560</v>
      </c>
      <c r="D28" s="61" t="s">
        <v>698</v>
      </c>
      <c r="E28" s="61" t="s">
        <v>34</v>
      </c>
      <c r="F28" s="61" t="s">
        <v>278</v>
      </c>
      <c r="G28" s="61" t="s">
        <v>123</v>
      </c>
      <c r="H28" s="62"/>
      <c r="I28" s="62"/>
      <c r="J28" s="62"/>
      <c r="K28" s="75">
        <v>200</v>
      </c>
      <c r="L28" s="61" t="str">
        <f>"152,4009"</f>
        <v>152,4009</v>
      </c>
      <c r="M28" s="61" t="s">
        <v>282</v>
      </c>
    </row>
    <row r="30" spans="1:12" ht="15">
      <c r="A30" s="36" t="s">
        <v>357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3" ht="12.75">
      <c r="A31" s="57" t="s">
        <v>776</v>
      </c>
      <c r="B31" s="57" t="s">
        <v>777</v>
      </c>
      <c r="C31" s="57" t="s">
        <v>1662</v>
      </c>
      <c r="D31" s="57" t="s">
        <v>1663</v>
      </c>
      <c r="E31" s="57" t="s">
        <v>223</v>
      </c>
      <c r="F31" s="57" t="s">
        <v>224</v>
      </c>
      <c r="G31" s="58" t="s">
        <v>254</v>
      </c>
      <c r="H31" s="57" t="s">
        <v>254</v>
      </c>
      <c r="I31" s="57" t="s">
        <v>400</v>
      </c>
      <c r="J31" s="58"/>
      <c r="K31" s="74">
        <v>330</v>
      </c>
      <c r="L31" s="57" t="str">
        <f>"186,6645"</f>
        <v>186,6645</v>
      </c>
      <c r="M31" s="57" t="s">
        <v>456</v>
      </c>
    </row>
    <row r="32" spans="1:13" ht="12.75">
      <c r="A32" s="59" t="s">
        <v>1571</v>
      </c>
      <c r="B32" s="59" t="s">
        <v>1572</v>
      </c>
      <c r="C32" s="59" t="s">
        <v>1573</v>
      </c>
      <c r="D32" s="59" t="s">
        <v>1574</v>
      </c>
      <c r="E32" s="59" t="s">
        <v>34</v>
      </c>
      <c r="F32" s="59" t="s">
        <v>1559</v>
      </c>
      <c r="G32" s="59" t="s">
        <v>322</v>
      </c>
      <c r="H32" s="59" t="s">
        <v>262</v>
      </c>
      <c r="I32" s="60"/>
      <c r="J32" s="60"/>
      <c r="K32" s="77">
        <v>300</v>
      </c>
      <c r="L32" s="59" t="str">
        <f>"169,0950"</f>
        <v>169,0950</v>
      </c>
      <c r="M32" s="59" t="s">
        <v>1575</v>
      </c>
    </row>
    <row r="33" spans="1:13" ht="12.75">
      <c r="A33" s="61" t="s">
        <v>1664</v>
      </c>
      <c r="B33" s="61" t="s">
        <v>1665</v>
      </c>
      <c r="C33" s="61" t="s">
        <v>1666</v>
      </c>
      <c r="D33" s="61" t="s">
        <v>1667</v>
      </c>
      <c r="E33" s="61" t="s">
        <v>34</v>
      </c>
      <c r="F33" s="61" t="s">
        <v>1668</v>
      </c>
      <c r="G33" s="61" t="s">
        <v>169</v>
      </c>
      <c r="H33" s="61" t="s">
        <v>233</v>
      </c>
      <c r="I33" s="62"/>
      <c r="J33" s="62"/>
      <c r="K33" s="75">
        <v>270</v>
      </c>
      <c r="L33" s="61" t="str">
        <f>"156,6405"</f>
        <v>156,6405</v>
      </c>
      <c r="M33" s="61"/>
    </row>
    <row r="35" spans="1:12" ht="15">
      <c r="A35" s="36" t="s">
        <v>405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3" ht="12.75">
      <c r="A36" s="57" t="s">
        <v>1669</v>
      </c>
      <c r="B36" s="57" t="s">
        <v>1670</v>
      </c>
      <c r="C36" s="57" t="s">
        <v>1671</v>
      </c>
      <c r="D36" s="57" t="s">
        <v>1672</v>
      </c>
      <c r="E36" s="57" t="s">
        <v>223</v>
      </c>
      <c r="F36" s="57" t="s">
        <v>224</v>
      </c>
      <c r="G36" s="57" t="s">
        <v>297</v>
      </c>
      <c r="H36" s="58" t="s">
        <v>447</v>
      </c>
      <c r="I36" s="58" t="s">
        <v>447</v>
      </c>
      <c r="J36" s="58"/>
      <c r="K36" s="74">
        <v>320</v>
      </c>
      <c r="L36" s="57" t="str">
        <f>"179,2160"</f>
        <v>179,2160</v>
      </c>
      <c r="M36" s="57"/>
    </row>
    <row r="37" spans="1:13" ht="12.75">
      <c r="A37" s="59" t="s">
        <v>778</v>
      </c>
      <c r="B37" s="59" t="s">
        <v>779</v>
      </c>
      <c r="C37" s="59" t="s">
        <v>1378</v>
      </c>
      <c r="D37" s="59" t="s">
        <v>1379</v>
      </c>
      <c r="E37" s="59" t="s">
        <v>733</v>
      </c>
      <c r="F37" s="59" t="s">
        <v>734</v>
      </c>
      <c r="G37" s="59" t="s">
        <v>177</v>
      </c>
      <c r="H37" s="60" t="s">
        <v>169</v>
      </c>
      <c r="I37" s="59" t="s">
        <v>169</v>
      </c>
      <c r="J37" s="60"/>
      <c r="K37" s="77">
        <v>250</v>
      </c>
      <c r="L37" s="59" t="str">
        <f>"137,2375"</f>
        <v>137,2375</v>
      </c>
      <c r="M37" s="59"/>
    </row>
    <row r="38" spans="1:13" ht="12.75">
      <c r="A38" s="61" t="s">
        <v>1108</v>
      </c>
      <c r="B38" s="61" t="s">
        <v>1109</v>
      </c>
      <c r="C38" s="61" t="s">
        <v>1673</v>
      </c>
      <c r="D38" s="61" t="s">
        <v>1674</v>
      </c>
      <c r="E38" s="61" t="s">
        <v>17</v>
      </c>
      <c r="F38" s="61" t="s">
        <v>18</v>
      </c>
      <c r="G38" s="62" t="s">
        <v>123</v>
      </c>
      <c r="H38" s="62"/>
      <c r="I38" s="61" t="s">
        <v>123</v>
      </c>
      <c r="J38" s="62"/>
      <c r="K38" s="75">
        <v>200</v>
      </c>
      <c r="L38" s="61" t="str">
        <f>"111,9500"</f>
        <v>111,9500</v>
      </c>
      <c r="M38" s="61"/>
    </row>
    <row r="40" spans="1:12" ht="15">
      <c r="A40" s="36" t="s">
        <v>442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3" ht="12.75">
      <c r="A41" s="57" t="s">
        <v>1675</v>
      </c>
      <c r="B41" s="57" t="s">
        <v>1676</v>
      </c>
      <c r="C41" s="57" t="s">
        <v>1677</v>
      </c>
      <c r="D41" s="57" t="s">
        <v>1678</v>
      </c>
      <c r="E41" s="57" t="s">
        <v>716</v>
      </c>
      <c r="F41" s="57" t="s">
        <v>1679</v>
      </c>
      <c r="G41" s="57" t="s">
        <v>377</v>
      </c>
      <c r="H41" s="57" t="s">
        <v>1680</v>
      </c>
      <c r="I41" s="57" t="s">
        <v>1681</v>
      </c>
      <c r="J41" s="58"/>
      <c r="K41" s="74">
        <v>387.5</v>
      </c>
      <c r="L41" s="57" t="str">
        <f>"208,2076"</f>
        <v>208,2076</v>
      </c>
      <c r="M41" s="57"/>
    </row>
    <row r="42" spans="1:13" ht="12.75">
      <c r="A42" s="59" t="s">
        <v>433</v>
      </c>
      <c r="B42" s="59" t="s">
        <v>434</v>
      </c>
      <c r="C42" s="59" t="s">
        <v>1596</v>
      </c>
      <c r="D42" s="59" t="s">
        <v>1597</v>
      </c>
      <c r="E42" s="59" t="s">
        <v>175</v>
      </c>
      <c r="F42" s="59" t="s">
        <v>176</v>
      </c>
      <c r="G42" s="59" t="s">
        <v>244</v>
      </c>
      <c r="H42" s="59" t="s">
        <v>455</v>
      </c>
      <c r="I42" s="60" t="s">
        <v>400</v>
      </c>
      <c r="J42" s="60"/>
      <c r="K42" s="77">
        <v>305</v>
      </c>
      <c r="L42" s="59" t="str">
        <f>"165,4747"</f>
        <v>165,4747</v>
      </c>
      <c r="M42" s="59"/>
    </row>
    <row r="43" spans="1:13" ht="12.75">
      <c r="A43" s="59" t="s">
        <v>1241</v>
      </c>
      <c r="B43" s="59" t="s">
        <v>1242</v>
      </c>
      <c r="C43" s="59" t="s">
        <v>1243</v>
      </c>
      <c r="D43" s="59" t="s">
        <v>1244</v>
      </c>
      <c r="E43" s="59" t="s">
        <v>175</v>
      </c>
      <c r="F43" s="59" t="s">
        <v>176</v>
      </c>
      <c r="G43" s="59" t="s">
        <v>167</v>
      </c>
      <c r="H43" s="60"/>
      <c r="I43" s="60"/>
      <c r="J43" s="60"/>
      <c r="K43" s="77">
        <v>225</v>
      </c>
      <c r="L43" s="59" t="str">
        <f>"121,9095"</f>
        <v>121,9095</v>
      </c>
      <c r="M43" s="59"/>
    </row>
    <row r="44" spans="1:13" ht="12.75">
      <c r="A44" s="61" t="s">
        <v>1675</v>
      </c>
      <c r="B44" s="61" t="s">
        <v>1682</v>
      </c>
      <c r="C44" s="61" t="s">
        <v>1677</v>
      </c>
      <c r="D44" s="61" t="s">
        <v>366</v>
      </c>
      <c r="E44" s="61" t="s">
        <v>716</v>
      </c>
      <c r="F44" s="61" t="s">
        <v>1679</v>
      </c>
      <c r="G44" s="61" t="s">
        <v>377</v>
      </c>
      <c r="H44" s="61" t="s">
        <v>1680</v>
      </c>
      <c r="I44" s="61" t="s">
        <v>1681</v>
      </c>
      <c r="J44" s="62"/>
      <c r="K44" s="75">
        <v>387.5</v>
      </c>
      <c r="L44" s="61" t="str">
        <f>"222,3657"</f>
        <v>222,3657</v>
      </c>
      <c r="M44" s="61"/>
    </row>
    <row r="46" spans="5:6" ht="14.25">
      <c r="E46" s="71" t="s">
        <v>486</v>
      </c>
      <c r="F46" s="8" t="s">
        <v>1716</v>
      </c>
    </row>
    <row r="47" spans="5:6" ht="14.25">
      <c r="E47" s="71" t="s">
        <v>487</v>
      </c>
      <c r="F47" s="8" t="s">
        <v>1717</v>
      </c>
    </row>
    <row r="48" spans="5:6" ht="14.25">
      <c r="E48" s="71" t="s">
        <v>488</v>
      </c>
      <c r="F48" s="8" t="s">
        <v>1722</v>
      </c>
    </row>
    <row r="49" spans="5:6" ht="14.25">
      <c r="E49" s="71" t="s">
        <v>489</v>
      </c>
      <c r="F49" s="8" t="s">
        <v>1721</v>
      </c>
    </row>
    <row r="50" spans="5:6" ht="14.25">
      <c r="E50" s="71" t="s">
        <v>490</v>
      </c>
      <c r="F50" s="8" t="s">
        <v>1728</v>
      </c>
    </row>
    <row r="51" spans="5:6" ht="14.25">
      <c r="E51" s="71" t="s">
        <v>491</v>
      </c>
      <c r="F51" s="8" t="s">
        <v>1723</v>
      </c>
    </row>
    <row r="54" spans="1:2" ht="18">
      <c r="A54" s="63" t="s">
        <v>492</v>
      </c>
      <c r="B54" s="63"/>
    </row>
    <row r="55" spans="1:2" ht="15">
      <c r="A55" s="64" t="s">
        <v>515</v>
      </c>
      <c r="B55" s="64"/>
    </row>
    <row r="56" spans="1:2" ht="14.25">
      <c r="A56" s="66" t="s">
        <v>516</v>
      </c>
      <c r="B56" s="67"/>
    </row>
    <row r="57" spans="1:5" ht="15">
      <c r="A57" s="68" t="s">
        <v>0</v>
      </c>
      <c r="B57" s="68" t="s">
        <v>495</v>
      </c>
      <c r="C57" s="68" t="s">
        <v>496</v>
      </c>
      <c r="D57" s="68" t="s">
        <v>7</v>
      </c>
      <c r="E57" s="68" t="s">
        <v>497</v>
      </c>
    </row>
    <row r="58" spans="1:5" ht="12.75">
      <c r="A58" s="65" t="s">
        <v>729</v>
      </c>
      <c r="B58" s="54" t="s">
        <v>520</v>
      </c>
      <c r="C58" s="54" t="s">
        <v>521</v>
      </c>
      <c r="D58" s="54" t="s">
        <v>323</v>
      </c>
      <c r="E58" s="69" t="s">
        <v>1683</v>
      </c>
    </row>
    <row r="59" spans="1:5" ht="12.75">
      <c r="A59" s="65" t="s">
        <v>748</v>
      </c>
      <c r="B59" s="54" t="s">
        <v>520</v>
      </c>
      <c r="C59" s="54" t="s">
        <v>533</v>
      </c>
      <c r="D59" s="54" t="s">
        <v>123</v>
      </c>
      <c r="E59" s="69" t="s">
        <v>1684</v>
      </c>
    </row>
    <row r="60" spans="1:5" ht="12.75">
      <c r="A60" s="65" t="s">
        <v>748</v>
      </c>
      <c r="B60" s="54" t="s">
        <v>520</v>
      </c>
      <c r="C60" s="54" t="s">
        <v>533</v>
      </c>
      <c r="D60" s="54" t="s">
        <v>123</v>
      </c>
      <c r="E60" s="69" t="s">
        <v>1685</v>
      </c>
    </row>
    <row r="62" spans="1:2" ht="14.25">
      <c r="A62" s="66" t="s">
        <v>531</v>
      </c>
      <c r="B62" s="67"/>
    </row>
    <row r="63" spans="1:5" ht="15">
      <c r="A63" s="68" t="s">
        <v>0</v>
      </c>
      <c r="B63" s="68" t="s">
        <v>495</v>
      </c>
      <c r="C63" s="68" t="s">
        <v>496</v>
      </c>
      <c r="D63" s="68" t="s">
        <v>7</v>
      </c>
      <c r="E63" s="68" t="s">
        <v>497</v>
      </c>
    </row>
    <row r="64" spans="1:5" ht="12.75">
      <c r="A64" s="65" t="s">
        <v>735</v>
      </c>
      <c r="B64" s="54" t="s">
        <v>532</v>
      </c>
      <c r="C64" s="54" t="s">
        <v>529</v>
      </c>
      <c r="D64" s="54" t="s">
        <v>296</v>
      </c>
      <c r="E64" s="69" t="s">
        <v>1686</v>
      </c>
    </row>
    <row r="66" spans="1:2" ht="14.25">
      <c r="A66" s="66" t="s">
        <v>494</v>
      </c>
      <c r="B66" s="67"/>
    </row>
    <row r="67" spans="1:5" ht="15">
      <c r="A67" s="68" t="s">
        <v>0</v>
      </c>
      <c r="B67" s="68" t="s">
        <v>495</v>
      </c>
      <c r="C67" s="68" t="s">
        <v>496</v>
      </c>
      <c r="D67" s="68" t="s">
        <v>7</v>
      </c>
      <c r="E67" s="68" t="s">
        <v>497</v>
      </c>
    </row>
    <row r="68" spans="1:5" ht="12.75">
      <c r="A68" s="65" t="s">
        <v>1528</v>
      </c>
      <c r="B68" s="54" t="s">
        <v>494</v>
      </c>
      <c r="C68" s="54" t="s">
        <v>521</v>
      </c>
      <c r="D68" s="54" t="s">
        <v>400</v>
      </c>
      <c r="E68" s="69" t="s">
        <v>1687</v>
      </c>
    </row>
    <row r="69" spans="1:5" ht="12.75">
      <c r="A69" s="65" t="s">
        <v>1675</v>
      </c>
      <c r="B69" s="54" t="s">
        <v>494</v>
      </c>
      <c r="C69" s="54" t="s">
        <v>554</v>
      </c>
      <c r="D69" s="54" t="s">
        <v>1681</v>
      </c>
      <c r="E69" s="69" t="s">
        <v>1688</v>
      </c>
    </row>
    <row r="70" spans="1:5" ht="12.75">
      <c r="A70" s="65" t="s">
        <v>1658</v>
      </c>
      <c r="B70" s="54" t="s">
        <v>494</v>
      </c>
      <c r="C70" s="54" t="s">
        <v>533</v>
      </c>
      <c r="D70" s="54" t="s">
        <v>1661</v>
      </c>
      <c r="E70" s="69" t="s">
        <v>1689</v>
      </c>
    </row>
    <row r="71" spans="1:5" ht="12.75">
      <c r="A71" s="65" t="s">
        <v>117</v>
      </c>
      <c r="B71" s="54" t="s">
        <v>494</v>
      </c>
      <c r="C71" s="54" t="s">
        <v>585</v>
      </c>
      <c r="D71" s="54" t="s">
        <v>167</v>
      </c>
      <c r="E71" s="69" t="s">
        <v>1690</v>
      </c>
    </row>
    <row r="72" spans="1:5" ht="12.75">
      <c r="A72" s="65" t="s">
        <v>776</v>
      </c>
      <c r="B72" s="54" t="s">
        <v>494</v>
      </c>
      <c r="C72" s="54" t="s">
        <v>538</v>
      </c>
      <c r="D72" s="54" t="s">
        <v>400</v>
      </c>
      <c r="E72" s="69" t="s">
        <v>1691</v>
      </c>
    </row>
    <row r="73" spans="1:5" ht="12.75">
      <c r="A73" s="65" t="s">
        <v>1669</v>
      </c>
      <c r="B73" s="54" t="s">
        <v>494</v>
      </c>
      <c r="C73" s="54" t="s">
        <v>548</v>
      </c>
      <c r="D73" s="54" t="s">
        <v>297</v>
      </c>
      <c r="E73" s="69" t="s">
        <v>1692</v>
      </c>
    </row>
    <row r="74" spans="1:5" ht="12.75">
      <c r="A74" s="65" t="s">
        <v>621</v>
      </c>
      <c r="B74" s="54" t="s">
        <v>494</v>
      </c>
      <c r="C74" s="54" t="s">
        <v>508</v>
      </c>
      <c r="D74" s="54" t="s">
        <v>1310</v>
      </c>
      <c r="E74" s="69" t="s">
        <v>1693</v>
      </c>
    </row>
    <row r="75" spans="1:5" ht="12.75">
      <c r="A75" s="65" t="s">
        <v>1546</v>
      </c>
      <c r="B75" s="54" t="s">
        <v>494</v>
      </c>
      <c r="C75" s="54" t="s">
        <v>533</v>
      </c>
      <c r="D75" s="54" t="s">
        <v>239</v>
      </c>
      <c r="E75" s="69" t="s">
        <v>1694</v>
      </c>
    </row>
    <row r="76" spans="1:5" ht="12.75">
      <c r="A76" s="65" t="s">
        <v>1652</v>
      </c>
      <c r="B76" s="54" t="s">
        <v>494</v>
      </c>
      <c r="C76" s="54" t="s">
        <v>529</v>
      </c>
      <c r="D76" s="54" t="s">
        <v>322</v>
      </c>
      <c r="E76" s="69" t="s">
        <v>1695</v>
      </c>
    </row>
    <row r="77" spans="1:5" ht="12.75">
      <c r="A77" s="65" t="s">
        <v>1571</v>
      </c>
      <c r="B77" s="54" t="s">
        <v>494</v>
      </c>
      <c r="C77" s="54" t="s">
        <v>538</v>
      </c>
      <c r="D77" s="54" t="s">
        <v>262</v>
      </c>
      <c r="E77" s="69" t="s">
        <v>1631</v>
      </c>
    </row>
    <row r="78" spans="1:5" ht="12.75">
      <c r="A78" s="65" t="s">
        <v>725</v>
      </c>
      <c r="B78" s="54" t="s">
        <v>494</v>
      </c>
      <c r="C78" s="54" t="s">
        <v>521</v>
      </c>
      <c r="D78" s="54" t="s">
        <v>180</v>
      </c>
      <c r="E78" s="69" t="s">
        <v>1696</v>
      </c>
    </row>
    <row r="79" spans="1:5" ht="12.75">
      <c r="A79" s="65" t="s">
        <v>433</v>
      </c>
      <c r="B79" s="54" t="s">
        <v>494</v>
      </c>
      <c r="C79" s="54" t="s">
        <v>554</v>
      </c>
      <c r="D79" s="54" t="s">
        <v>455</v>
      </c>
      <c r="E79" s="69" t="s">
        <v>1697</v>
      </c>
    </row>
    <row r="80" spans="1:5" ht="12.75">
      <c r="A80" s="65" t="s">
        <v>1664</v>
      </c>
      <c r="B80" s="54" t="s">
        <v>494</v>
      </c>
      <c r="C80" s="54" t="s">
        <v>538</v>
      </c>
      <c r="D80" s="54" t="s">
        <v>233</v>
      </c>
      <c r="E80" s="69" t="s">
        <v>1698</v>
      </c>
    </row>
    <row r="81" spans="1:5" ht="12.75">
      <c r="A81" s="65" t="s">
        <v>709</v>
      </c>
      <c r="B81" s="54" t="s">
        <v>494</v>
      </c>
      <c r="C81" s="54" t="s">
        <v>508</v>
      </c>
      <c r="D81" s="54" t="s">
        <v>296</v>
      </c>
      <c r="E81" s="69" t="s">
        <v>1699</v>
      </c>
    </row>
    <row r="82" spans="1:5" ht="12.75">
      <c r="A82" s="65" t="s">
        <v>778</v>
      </c>
      <c r="B82" s="54" t="s">
        <v>494</v>
      </c>
      <c r="C82" s="54" t="s">
        <v>548</v>
      </c>
      <c r="D82" s="54" t="s">
        <v>169</v>
      </c>
      <c r="E82" s="69" t="s">
        <v>1700</v>
      </c>
    </row>
    <row r="83" spans="1:5" ht="12.75">
      <c r="A83" s="65" t="s">
        <v>1241</v>
      </c>
      <c r="B83" s="54" t="s">
        <v>494</v>
      </c>
      <c r="C83" s="54" t="s">
        <v>554</v>
      </c>
      <c r="D83" s="54" t="s">
        <v>167</v>
      </c>
      <c r="E83" s="69" t="s">
        <v>1701</v>
      </c>
    </row>
    <row r="84" spans="1:5" ht="12.75">
      <c r="A84" s="65" t="s">
        <v>1108</v>
      </c>
      <c r="B84" s="54" t="s">
        <v>494</v>
      </c>
      <c r="C84" s="54" t="s">
        <v>548</v>
      </c>
      <c r="D84" s="54" t="s">
        <v>123</v>
      </c>
      <c r="E84" s="69" t="s">
        <v>1702</v>
      </c>
    </row>
    <row r="86" spans="1:2" ht="14.25">
      <c r="A86" s="66" t="s">
        <v>511</v>
      </c>
      <c r="B86" s="67"/>
    </row>
    <row r="87" spans="1:5" ht="15">
      <c r="A87" s="68" t="s">
        <v>0</v>
      </c>
      <c r="B87" s="68" t="s">
        <v>495</v>
      </c>
      <c r="C87" s="68" t="s">
        <v>496</v>
      </c>
      <c r="D87" s="68" t="s">
        <v>7</v>
      </c>
      <c r="E87" s="68" t="s">
        <v>497</v>
      </c>
    </row>
    <row r="88" spans="1:5" ht="12.75">
      <c r="A88" s="65" t="s">
        <v>1675</v>
      </c>
      <c r="B88" s="54" t="s">
        <v>512</v>
      </c>
      <c r="C88" s="54" t="s">
        <v>554</v>
      </c>
      <c r="D88" s="54" t="s">
        <v>1681</v>
      </c>
      <c r="E88" s="69" t="s">
        <v>1703</v>
      </c>
    </row>
    <row r="89" spans="1:5" ht="12.75">
      <c r="A89" s="65" t="s">
        <v>627</v>
      </c>
      <c r="B89" s="54" t="s">
        <v>608</v>
      </c>
      <c r="C89" s="54" t="s">
        <v>508</v>
      </c>
      <c r="D89" s="54" t="s">
        <v>187</v>
      </c>
      <c r="E89" s="69" t="s">
        <v>1704</v>
      </c>
    </row>
    <row r="90" spans="1:5" ht="12.75">
      <c r="A90" s="65" t="s">
        <v>1555</v>
      </c>
      <c r="B90" s="54" t="s">
        <v>594</v>
      </c>
      <c r="C90" s="54" t="s">
        <v>533</v>
      </c>
      <c r="D90" s="54" t="s">
        <v>169</v>
      </c>
      <c r="E90" s="69" t="s">
        <v>1705</v>
      </c>
    </row>
    <row r="91" spans="1:5" ht="12.75">
      <c r="A91" s="65" t="s">
        <v>1652</v>
      </c>
      <c r="B91" s="54" t="s">
        <v>605</v>
      </c>
      <c r="C91" s="54" t="s">
        <v>529</v>
      </c>
      <c r="D91" s="54" t="s">
        <v>322</v>
      </c>
      <c r="E91" s="69" t="s">
        <v>1695</v>
      </c>
    </row>
    <row r="92" spans="1:5" ht="12.75">
      <c r="A92" s="65" t="s">
        <v>275</v>
      </c>
      <c r="B92" s="54" t="s">
        <v>601</v>
      </c>
      <c r="C92" s="54" t="s">
        <v>533</v>
      </c>
      <c r="D92" s="54" t="s">
        <v>123</v>
      </c>
      <c r="E92" s="69" t="s">
        <v>1706</v>
      </c>
    </row>
  </sheetData>
  <sheetProtection/>
  <mergeCells count="19">
    <mergeCell ref="A18:L18"/>
    <mergeCell ref="A23:L23"/>
    <mergeCell ref="A30:L30"/>
    <mergeCell ref="A35:L35"/>
    <mergeCell ref="A40:L40"/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7.00390625" style="54" bestFit="1" customWidth="1"/>
    <col min="2" max="2" width="26.875" style="54" bestFit="1" customWidth="1"/>
    <col min="3" max="3" width="7.75390625" style="54" bestFit="1" customWidth="1"/>
    <col min="4" max="4" width="6.875" style="54" bestFit="1" customWidth="1"/>
    <col min="5" max="5" width="17.25390625" style="54" bestFit="1" customWidth="1"/>
    <col min="6" max="6" width="34.25390625" style="54" bestFit="1" customWidth="1"/>
    <col min="7" max="7" width="6.875" style="54" bestFit="1" customWidth="1"/>
    <col min="8" max="8" width="6.625" style="54" bestFit="1" customWidth="1"/>
    <col min="9" max="10" width="5.625" style="54" bestFit="1" customWidth="1"/>
    <col min="11" max="11" width="9.25390625" style="78" bestFit="1" customWidth="1"/>
    <col min="12" max="12" width="8.625" style="54" bestFit="1" customWidth="1"/>
    <col min="13" max="13" width="14.875" style="54" bestFit="1" customWidth="1"/>
  </cols>
  <sheetData>
    <row r="1" spans="1:13" s="1" customFormat="1" ht="15" customHeight="1">
      <c r="A1" s="26" t="s">
        <v>1708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1" customFormat="1" ht="51.7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7" customFormat="1" ht="12.75" customHeight="1">
      <c r="A3" s="15" t="s">
        <v>0</v>
      </c>
      <c r="B3" s="17" t="s">
        <v>1707</v>
      </c>
      <c r="C3" s="17" t="s">
        <v>11</v>
      </c>
      <c r="D3" s="13" t="s">
        <v>1</v>
      </c>
      <c r="E3" s="13" t="s">
        <v>2</v>
      </c>
      <c r="F3" s="11" t="s">
        <v>3</v>
      </c>
      <c r="G3" s="15" t="s">
        <v>6</v>
      </c>
      <c r="H3" s="13"/>
      <c r="I3" s="13"/>
      <c r="J3" s="9"/>
      <c r="K3" s="72" t="s">
        <v>7</v>
      </c>
      <c r="L3" s="13" t="s">
        <v>9</v>
      </c>
      <c r="M3" s="9" t="s">
        <v>8</v>
      </c>
    </row>
    <row r="4" spans="1:13" s="7" customFormat="1" ht="23.25" customHeight="1" thickBot="1">
      <c r="A4" s="16"/>
      <c r="B4" s="14"/>
      <c r="C4" s="14"/>
      <c r="D4" s="14"/>
      <c r="E4" s="14"/>
      <c r="F4" s="12"/>
      <c r="G4" s="3">
        <v>1</v>
      </c>
      <c r="H4" s="2">
        <v>2</v>
      </c>
      <c r="I4" s="2">
        <v>3</v>
      </c>
      <c r="J4" s="4" t="s">
        <v>10</v>
      </c>
      <c r="K4" s="73"/>
      <c r="L4" s="14"/>
      <c r="M4" s="10"/>
    </row>
    <row r="5" spans="1:12" ht="15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55" t="s">
        <v>1473</v>
      </c>
      <c r="B6" s="55" t="s">
        <v>1474</v>
      </c>
      <c r="C6" s="55" t="s">
        <v>1475</v>
      </c>
      <c r="D6" s="55">
        <v>11790</v>
      </c>
      <c r="E6" s="55" t="s">
        <v>17</v>
      </c>
      <c r="F6" s="55" t="s">
        <v>18</v>
      </c>
      <c r="G6" s="56" t="s">
        <v>20</v>
      </c>
      <c r="H6" s="55" t="s">
        <v>20</v>
      </c>
      <c r="I6" s="56" t="s">
        <v>83</v>
      </c>
      <c r="J6" s="56"/>
      <c r="K6" s="76">
        <v>70</v>
      </c>
      <c r="L6" s="55" t="str">
        <f>"82,5300"</f>
        <v>82,5300</v>
      </c>
      <c r="M6" s="55" t="s">
        <v>1476</v>
      </c>
    </row>
    <row r="8" spans="1:12" ht="15">
      <c r="A8" s="36" t="s">
        <v>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ht="12.75">
      <c r="A9" s="55" t="s">
        <v>30</v>
      </c>
      <c r="B9" s="55" t="s">
        <v>31</v>
      </c>
      <c r="C9" s="55" t="s">
        <v>1477</v>
      </c>
      <c r="D9" s="55">
        <v>12415</v>
      </c>
      <c r="E9" s="55" t="s">
        <v>34</v>
      </c>
      <c r="F9" s="55" t="s">
        <v>35</v>
      </c>
      <c r="G9" s="55" t="s">
        <v>25</v>
      </c>
      <c r="H9" s="56"/>
      <c r="I9" s="56"/>
      <c r="J9" s="56"/>
      <c r="K9" s="76">
        <v>90</v>
      </c>
      <c r="L9" s="55" t="str">
        <f>"111,7327"</f>
        <v>111,7327</v>
      </c>
      <c r="M9" s="55" t="s">
        <v>44</v>
      </c>
    </row>
    <row r="11" spans="1:12" ht="15">
      <c r="A11" s="36" t="s">
        <v>116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ht="12.75">
      <c r="A12" s="55" t="s">
        <v>1478</v>
      </c>
      <c r="B12" s="55" t="s">
        <v>1479</v>
      </c>
      <c r="C12" s="55" t="s">
        <v>1480</v>
      </c>
      <c r="D12" s="55">
        <v>10135</v>
      </c>
      <c r="E12" s="55" t="s">
        <v>231</v>
      </c>
      <c r="F12" s="55" t="s">
        <v>232</v>
      </c>
      <c r="G12" s="55" t="s">
        <v>186</v>
      </c>
      <c r="H12" s="55" t="s">
        <v>103</v>
      </c>
      <c r="I12" s="55" t="s">
        <v>1481</v>
      </c>
      <c r="J12" s="56"/>
      <c r="K12" s="76">
        <v>137.5</v>
      </c>
      <c r="L12" s="55" t="str">
        <f>"139,3562"</f>
        <v>139,3562</v>
      </c>
      <c r="M12" s="55" t="s">
        <v>1103</v>
      </c>
    </row>
    <row r="14" spans="1:12" ht="15">
      <c r="A14" s="36" t="s">
        <v>96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ht="12.75">
      <c r="A15" s="55" t="s">
        <v>97</v>
      </c>
      <c r="B15" s="55" t="s">
        <v>98</v>
      </c>
      <c r="C15" s="55" t="s">
        <v>1482</v>
      </c>
      <c r="D15" s="55" t="s">
        <v>1483</v>
      </c>
      <c r="E15" s="55" t="s">
        <v>101</v>
      </c>
      <c r="F15" s="55" t="s">
        <v>102</v>
      </c>
      <c r="G15" s="55" t="s">
        <v>51</v>
      </c>
      <c r="H15" s="55" t="s">
        <v>63</v>
      </c>
      <c r="I15" s="56" t="s">
        <v>55</v>
      </c>
      <c r="J15" s="56"/>
      <c r="K15" s="76">
        <v>155</v>
      </c>
      <c r="L15" s="55" t="str">
        <f>"123,5892"</f>
        <v>123,5892</v>
      </c>
      <c r="M15" s="55"/>
    </row>
    <row r="17" spans="1:12" ht="15">
      <c r="A17" s="36" t="s">
        <v>106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3" ht="12.75">
      <c r="A18" s="57" t="s">
        <v>1484</v>
      </c>
      <c r="B18" s="57" t="s">
        <v>1485</v>
      </c>
      <c r="C18" s="57" t="s">
        <v>109</v>
      </c>
      <c r="D18" s="57" t="s">
        <v>110</v>
      </c>
      <c r="E18" s="57" t="s">
        <v>17</v>
      </c>
      <c r="F18" s="57" t="s">
        <v>851</v>
      </c>
      <c r="G18" s="57" t="s">
        <v>51</v>
      </c>
      <c r="H18" s="57" t="s">
        <v>76</v>
      </c>
      <c r="I18" s="58" t="s">
        <v>55</v>
      </c>
      <c r="J18" s="58"/>
      <c r="K18" s="74">
        <v>160</v>
      </c>
      <c r="L18" s="57" t="str">
        <f>"143,3360"</f>
        <v>143,3360</v>
      </c>
      <c r="M18" s="57" t="s">
        <v>1486</v>
      </c>
    </row>
    <row r="19" spans="1:13" ht="12.75">
      <c r="A19" s="61" t="s">
        <v>1487</v>
      </c>
      <c r="B19" s="61" t="s">
        <v>1488</v>
      </c>
      <c r="C19" s="61" t="s">
        <v>1489</v>
      </c>
      <c r="D19" s="61" t="s">
        <v>1490</v>
      </c>
      <c r="E19" s="61" t="s">
        <v>17</v>
      </c>
      <c r="F19" s="61" t="s">
        <v>18</v>
      </c>
      <c r="G19" s="61" t="s">
        <v>75</v>
      </c>
      <c r="H19" s="61" t="s">
        <v>76</v>
      </c>
      <c r="I19" s="62"/>
      <c r="J19" s="62"/>
      <c r="K19" s="75">
        <v>160</v>
      </c>
      <c r="L19" s="61" t="str">
        <f>"143,0720"</f>
        <v>143,0720</v>
      </c>
      <c r="M19" s="61" t="s">
        <v>28</v>
      </c>
    </row>
    <row r="21" spans="1:12" ht="15">
      <c r="A21" s="36" t="s">
        <v>66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ht="12.75">
      <c r="A22" s="57" t="s">
        <v>1491</v>
      </c>
      <c r="B22" s="57" t="s">
        <v>1492</v>
      </c>
      <c r="C22" s="57" t="s">
        <v>873</v>
      </c>
      <c r="D22" s="57" t="s">
        <v>874</v>
      </c>
      <c r="E22" s="57" t="s">
        <v>17</v>
      </c>
      <c r="F22" s="57" t="s">
        <v>18</v>
      </c>
      <c r="G22" s="57" t="s">
        <v>187</v>
      </c>
      <c r="H22" s="58" t="s">
        <v>124</v>
      </c>
      <c r="I22" s="57" t="s">
        <v>124</v>
      </c>
      <c r="J22" s="58"/>
      <c r="K22" s="74">
        <v>227.5</v>
      </c>
      <c r="L22" s="57" t="str">
        <f>"170,9094"</f>
        <v>170,9094</v>
      </c>
      <c r="M22" s="57" t="s">
        <v>115</v>
      </c>
    </row>
    <row r="23" spans="1:13" ht="12.75">
      <c r="A23" s="59" t="s">
        <v>134</v>
      </c>
      <c r="B23" s="59" t="s">
        <v>135</v>
      </c>
      <c r="C23" s="59" t="s">
        <v>1493</v>
      </c>
      <c r="D23" s="59" t="s">
        <v>1494</v>
      </c>
      <c r="E23" s="59" t="s">
        <v>17</v>
      </c>
      <c r="F23" s="59" t="s">
        <v>18</v>
      </c>
      <c r="G23" s="59" t="s">
        <v>76</v>
      </c>
      <c r="H23" s="59" t="s">
        <v>55</v>
      </c>
      <c r="I23" s="59" t="s">
        <v>253</v>
      </c>
      <c r="J23" s="60"/>
      <c r="K23" s="77">
        <v>185</v>
      </c>
      <c r="L23" s="59" t="str">
        <f>"145,4562"</f>
        <v>145,4562</v>
      </c>
      <c r="M23" s="59"/>
    </row>
    <row r="24" spans="1:13" ht="12.75">
      <c r="A24" s="59" t="s">
        <v>861</v>
      </c>
      <c r="B24" s="59" t="s">
        <v>862</v>
      </c>
      <c r="C24" s="59" t="s">
        <v>1495</v>
      </c>
      <c r="D24" s="59" t="s">
        <v>1496</v>
      </c>
      <c r="E24" s="59" t="s">
        <v>17</v>
      </c>
      <c r="F24" s="59" t="s">
        <v>18</v>
      </c>
      <c r="G24" s="60" t="s">
        <v>77</v>
      </c>
      <c r="H24" s="59" t="s">
        <v>253</v>
      </c>
      <c r="I24" s="60" t="s">
        <v>279</v>
      </c>
      <c r="J24" s="60"/>
      <c r="K24" s="77">
        <v>185</v>
      </c>
      <c r="L24" s="59" t="str">
        <f>"150,9415"</f>
        <v>150,9415</v>
      </c>
      <c r="M24" s="59" t="s">
        <v>115</v>
      </c>
    </row>
    <row r="25" spans="1:13" ht="12.75">
      <c r="A25" s="59" t="s">
        <v>883</v>
      </c>
      <c r="B25" s="59" t="s">
        <v>884</v>
      </c>
      <c r="C25" s="59" t="s">
        <v>1497</v>
      </c>
      <c r="D25" s="59" t="s">
        <v>1498</v>
      </c>
      <c r="E25" s="59" t="s">
        <v>306</v>
      </c>
      <c r="F25" s="59" t="s">
        <v>349</v>
      </c>
      <c r="G25" s="59" t="s">
        <v>64</v>
      </c>
      <c r="H25" s="60"/>
      <c r="I25" s="60"/>
      <c r="J25" s="60"/>
      <c r="K25" s="77">
        <v>165</v>
      </c>
      <c r="L25" s="59" t="str">
        <f>"164,2609"</f>
        <v>164,2609</v>
      </c>
      <c r="M25" s="59"/>
    </row>
    <row r="26" spans="1:13" ht="12.75">
      <c r="A26" s="61" t="s">
        <v>154</v>
      </c>
      <c r="B26" s="61" t="s">
        <v>155</v>
      </c>
      <c r="C26" s="61" t="s">
        <v>1499</v>
      </c>
      <c r="D26" s="61">
        <v>10856</v>
      </c>
      <c r="E26" s="61" t="s">
        <v>34</v>
      </c>
      <c r="F26" s="61" t="s">
        <v>158</v>
      </c>
      <c r="G26" s="61" t="s">
        <v>50</v>
      </c>
      <c r="H26" s="61" t="s">
        <v>51</v>
      </c>
      <c r="I26" s="61" t="s">
        <v>53</v>
      </c>
      <c r="J26" s="62"/>
      <c r="K26" s="75">
        <v>145</v>
      </c>
      <c r="L26" s="61" t="str">
        <f>"157,4184"</f>
        <v>157,4184</v>
      </c>
      <c r="M26" s="61" t="s">
        <v>161</v>
      </c>
    </row>
    <row r="28" spans="1:12" ht="15">
      <c r="A28" s="36" t="s">
        <v>86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3" ht="12.75">
      <c r="A29" s="57" t="s">
        <v>1500</v>
      </c>
      <c r="B29" s="57" t="s">
        <v>1501</v>
      </c>
      <c r="C29" s="57" t="s">
        <v>1502</v>
      </c>
      <c r="D29" s="57" t="s">
        <v>1503</v>
      </c>
      <c r="E29" s="57" t="s">
        <v>231</v>
      </c>
      <c r="F29" s="57" t="s">
        <v>232</v>
      </c>
      <c r="G29" s="57" t="s">
        <v>179</v>
      </c>
      <c r="H29" s="57" t="s">
        <v>1504</v>
      </c>
      <c r="I29" s="57" t="s">
        <v>233</v>
      </c>
      <c r="J29" s="58"/>
      <c r="K29" s="74">
        <v>270</v>
      </c>
      <c r="L29" s="57" t="str">
        <f>"188,7300"</f>
        <v>188,7300</v>
      </c>
      <c r="M29" s="57"/>
    </row>
    <row r="30" spans="1:13" ht="12.75">
      <c r="A30" s="59" t="s">
        <v>1505</v>
      </c>
      <c r="B30" s="59" t="s">
        <v>1506</v>
      </c>
      <c r="C30" s="59" t="s">
        <v>1507</v>
      </c>
      <c r="D30" s="59" t="s">
        <v>1508</v>
      </c>
      <c r="E30" s="59" t="s">
        <v>17</v>
      </c>
      <c r="F30" s="59" t="s">
        <v>18</v>
      </c>
      <c r="G30" s="59" t="s">
        <v>77</v>
      </c>
      <c r="H30" s="59" t="s">
        <v>253</v>
      </c>
      <c r="I30" s="59" t="s">
        <v>56</v>
      </c>
      <c r="J30" s="60"/>
      <c r="K30" s="77">
        <v>190</v>
      </c>
      <c r="L30" s="59" t="str">
        <f>"131,3375"</f>
        <v>131,3375</v>
      </c>
      <c r="M30" s="59" t="s">
        <v>115</v>
      </c>
    </row>
    <row r="31" spans="1:13" ht="12.75">
      <c r="A31" s="59" t="s">
        <v>1509</v>
      </c>
      <c r="B31" s="59" t="s">
        <v>1234</v>
      </c>
      <c r="C31" s="59" t="s">
        <v>899</v>
      </c>
      <c r="D31" s="59" t="s">
        <v>900</v>
      </c>
      <c r="E31" s="59" t="s">
        <v>17</v>
      </c>
      <c r="F31" s="59" t="s">
        <v>18</v>
      </c>
      <c r="G31" s="59" t="s">
        <v>75</v>
      </c>
      <c r="H31" s="59" t="s">
        <v>76</v>
      </c>
      <c r="I31" s="60" t="s">
        <v>77</v>
      </c>
      <c r="J31" s="60"/>
      <c r="K31" s="77">
        <v>160</v>
      </c>
      <c r="L31" s="59" t="str">
        <f>"110,9360"</f>
        <v>110,9360</v>
      </c>
      <c r="M31" s="59" t="s">
        <v>1510</v>
      </c>
    </row>
    <row r="32" spans="1:13" ht="12.75">
      <c r="A32" s="61" t="s">
        <v>932</v>
      </c>
      <c r="B32" s="61" t="s">
        <v>933</v>
      </c>
      <c r="C32" s="61" t="s">
        <v>1511</v>
      </c>
      <c r="D32" s="61">
        <v>10297</v>
      </c>
      <c r="E32" s="61" t="s">
        <v>935</v>
      </c>
      <c r="F32" s="61" t="s">
        <v>936</v>
      </c>
      <c r="G32" s="61" t="s">
        <v>85</v>
      </c>
      <c r="H32" s="61" t="s">
        <v>51</v>
      </c>
      <c r="I32" s="61" t="s">
        <v>75</v>
      </c>
      <c r="J32" s="62"/>
      <c r="K32" s="75">
        <v>150</v>
      </c>
      <c r="L32" s="61" t="str">
        <f>"154,4485"</f>
        <v>154,4485</v>
      </c>
      <c r="M32" s="61" t="s">
        <v>937</v>
      </c>
    </row>
    <row r="34" spans="1:12" ht="15">
      <c r="A34" s="36" t="s">
        <v>96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3" ht="12.75">
      <c r="A35" s="57" t="s">
        <v>219</v>
      </c>
      <c r="B35" s="57" t="s">
        <v>220</v>
      </c>
      <c r="C35" s="57" t="s">
        <v>208</v>
      </c>
      <c r="D35" s="57" t="s">
        <v>209</v>
      </c>
      <c r="E35" s="57" t="s">
        <v>223</v>
      </c>
      <c r="F35" s="57" t="s">
        <v>224</v>
      </c>
      <c r="G35" s="57" t="s">
        <v>76</v>
      </c>
      <c r="H35" s="57" t="s">
        <v>64</v>
      </c>
      <c r="I35" s="57" t="s">
        <v>77</v>
      </c>
      <c r="J35" s="58"/>
      <c r="K35" s="74">
        <v>170</v>
      </c>
      <c r="L35" s="57" t="str">
        <f>"109,5820"</f>
        <v>109,5820</v>
      </c>
      <c r="M35" s="57" t="s">
        <v>226</v>
      </c>
    </row>
    <row r="36" spans="1:13" ht="12.75">
      <c r="A36" s="59" t="s">
        <v>202</v>
      </c>
      <c r="B36" s="59" t="s">
        <v>203</v>
      </c>
      <c r="C36" s="59" t="s">
        <v>1512</v>
      </c>
      <c r="D36" s="59" t="s">
        <v>1513</v>
      </c>
      <c r="E36" s="59" t="s">
        <v>17</v>
      </c>
      <c r="F36" s="59" t="s">
        <v>18</v>
      </c>
      <c r="G36" s="60" t="s">
        <v>56</v>
      </c>
      <c r="H36" s="59" t="s">
        <v>123</v>
      </c>
      <c r="I36" s="59" t="s">
        <v>323</v>
      </c>
      <c r="J36" s="60"/>
      <c r="K36" s="77">
        <v>212.5</v>
      </c>
      <c r="L36" s="59" t="str">
        <f>"137,4131"</f>
        <v>137,4131</v>
      </c>
      <c r="M36" s="59" t="s">
        <v>1514</v>
      </c>
    </row>
    <row r="37" spans="1:13" ht="12.75">
      <c r="A37" s="59" t="s">
        <v>1515</v>
      </c>
      <c r="B37" s="59" t="s">
        <v>1516</v>
      </c>
      <c r="C37" s="59" t="s">
        <v>1517</v>
      </c>
      <c r="D37" s="59" t="s">
        <v>1518</v>
      </c>
      <c r="E37" s="59" t="s">
        <v>17</v>
      </c>
      <c r="F37" s="59" t="s">
        <v>18</v>
      </c>
      <c r="G37" s="59" t="s">
        <v>51</v>
      </c>
      <c r="H37" s="59" t="s">
        <v>75</v>
      </c>
      <c r="I37" s="60" t="s">
        <v>197</v>
      </c>
      <c r="J37" s="60"/>
      <c r="K37" s="77">
        <v>150</v>
      </c>
      <c r="L37" s="59" t="str">
        <f>"100,4025"</f>
        <v>100,4025</v>
      </c>
      <c r="M37" s="59" t="s">
        <v>303</v>
      </c>
    </row>
    <row r="38" spans="1:13" ht="12.75">
      <c r="A38" s="59" t="s">
        <v>1519</v>
      </c>
      <c r="B38" s="59" t="s">
        <v>1520</v>
      </c>
      <c r="C38" s="59" t="s">
        <v>677</v>
      </c>
      <c r="D38" s="59" t="s">
        <v>1213</v>
      </c>
      <c r="E38" s="59" t="s">
        <v>17</v>
      </c>
      <c r="F38" s="59" t="s">
        <v>18</v>
      </c>
      <c r="G38" s="59" t="s">
        <v>123</v>
      </c>
      <c r="H38" s="59" t="s">
        <v>187</v>
      </c>
      <c r="I38" s="60" t="s">
        <v>296</v>
      </c>
      <c r="J38" s="60"/>
      <c r="K38" s="77">
        <v>210</v>
      </c>
      <c r="L38" s="59" t="str">
        <f>"135,4710"</f>
        <v>135,4710</v>
      </c>
      <c r="M38" s="59" t="s">
        <v>115</v>
      </c>
    </row>
    <row r="39" spans="1:13" ht="12.75">
      <c r="A39" s="59" t="s">
        <v>1521</v>
      </c>
      <c r="B39" s="59" t="s">
        <v>1522</v>
      </c>
      <c r="C39" s="59" t="s">
        <v>208</v>
      </c>
      <c r="D39" s="59" t="s">
        <v>209</v>
      </c>
      <c r="E39" s="59" t="s">
        <v>17</v>
      </c>
      <c r="F39" s="59" t="s">
        <v>18</v>
      </c>
      <c r="G39" s="59" t="s">
        <v>177</v>
      </c>
      <c r="H39" s="60" t="s">
        <v>179</v>
      </c>
      <c r="I39" s="60" t="s">
        <v>179</v>
      </c>
      <c r="J39" s="60"/>
      <c r="K39" s="77">
        <v>230</v>
      </c>
      <c r="L39" s="59" t="str">
        <f>"148,2580"</f>
        <v>148,2580</v>
      </c>
      <c r="M39" s="59" t="s">
        <v>1523</v>
      </c>
    </row>
    <row r="40" spans="1:13" ht="12.75">
      <c r="A40" s="59" t="s">
        <v>1524</v>
      </c>
      <c r="B40" s="59" t="s">
        <v>1525</v>
      </c>
      <c r="C40" s="59" t="s">
        <v>714</v>
      </c>
      <c r="D40" s="59" t="s">
        <v>715</v>
      </c>
      <c r="E40" s="59" t="s">
        <v>17</v>
      </c>
      <c r="F40" s="59" t="s">
        <v>18</v>
      </c>
      <c r="G40" s="59" t="s">
        <v>123</v>
      </c>
      <c r="H40" s="59" t="s">
        <v>187</v>
      </c>
      <c r="I40" s="60" t="s">
        <v>147</v>
      </c>
      <c r="J40" s="60"/>
      <c r="K40" s="77">
        <v>210</v>
      </c>
      <c r="L40" s="59" t="str">
        <f>"135,5760"</f>
        <v>135,5760</v>
      </c>
      <c r="M40" s="59" t="s">
        <v>28</v>
      </c>
    </row>
    <row r="41" spans="1:13" ht="12.75">
      <c r="A41" s="59" t="s">
        <v>953</v>
      </c>
      <c r="B41" s="59" t="s">
        <v>954</v>
      </c>
      <c r="C41" s="59" t="s">
        <v>955</v>
      </c>
      <c r="D41" s="59" t="s">
        <v>956</v>
      </c>
      <c r="E41" s="59" t="s">
        <v>17</v>
      </c>
      <c r="F41" s="59" t="s">
        <v>18</v>
      </c>
      <c r="G41" s="60" t="s">
        <v>145</v>
      </c>
      <c r="H41" s="59" t="s">
        <v>145</v>
      </c>
      <c r="I41" s="59" t="s">
        <v>640</v>
      </c>
      <c r="J41" s="60"/>
      <c r="K41" s="77">
        <v>202.5</v>
      </c>
      <c r="L41" s="59" t="str">
        <f>"130,8454"</f>
        <v>130,8454</v>
      </c>
      <c r="M41" s="59" t="s">
        <v>28</v>
      </c>
    </row>
    <row r="42" spans="1:13" ht="12.75">
      <c r="A42" s="59" t="s">
        <v>1526</v>
      </c>
      <c r="B42" s="59" t="s">
        <v>1527</v>
      </c>
      <c r="C42" s="59" t="s">
        <v>1294</v>
      </c>
      <c r="D42" s="59" t="s">
        <v>1295</v>
      </c>
      <c r="E42" s="59" t="s">
        <v>17</v>
      </c>
      <c r="F42" s="59" t="s">
        <v>18</v>
      </c>
      <c r="G42" s="59" t="s">
        <v>56</v>
      </c>
      <c r="H42" s="60" t="s">
        <v>123</v>
      </c>
      <c r="I42" s="60" t="s">
        <v>123</v>
      </c>
      <c r="J42" s="60"/>
      <c r="K42" s="77">
        <v>190</v>
      </c>
      <c r="L42" s="59" t="str">
        <f>"123,3575"</f>
        <v>123,3575</v>
      </c>
      <c r="M42" s="59" t="s">
        <v>303</v>
      </c>
    </row>
    <row r="43" spans="1:13" ht="12.75">
      <c r="A43" s="59" t="s">
        <v>1528</v>
      </c>
      <c r="B43" s="59" t="s">
        <v>1529</v>
      </c>
      <c r="C43" s="59" t="s">
        <v>1530</v>
      </c>
      <c r="D43" s="59" t="s">
        <v>1531</v>
      </c>
      <c r="E43" s="59" t="s">
        <v>231</v>
      </c>
      <c r="F43" s="59" t="s">
        <v>232</v>
      </c>
      <c r="G43" s="60" t="s">
        <v>254</v>
      </c>
      <c r="H43" s="59" t="s">
        <v>254</v>
      </c>
      <c r="I43" s="59" t="s">
        <v>377</v>
      </c>
      <c r="J43" s="60"/>
      <c r="K43" s="77">
        <v>325</v>
      </c>
      <c r="L43" s="59" t="str">
        <f>"210,4863"</f>
        <v>210,4863</v>
      </c>
      <c r="M43" s="59"/>
    </row>
    <row r="44" spans="1:13" ht="12.75">
      <c r="A44" s="61" t="s">
        <v>619</v>
      </c>
      <c r="B44" s="61" t="s">
        <v>620</v>
      </c>
      <c r="C44" s="61" t="s">
        <v>1532</v>
      </c>
      <c r="D44" s="61" t="s">
        <v>1533</v>
      </c>
      <c r="E44" s="61" t="s">
        <v>34</v>
      </c>
      <c r="F44" s="61" t="s">
        <v>35</v>
      </c>
      <c r="G44" s="62" t="s">
        <v>371</v>
      </c>
      <c r="H44" s="62"/>
      <c r="I44" s="62"/>
      <c r="J44" s="62"/>
      <c r="K44" s="75">
        <v>0</v>
      </c>
      <c r="L44" s="61" t="str">
        <f>"0,0000"</f>
        <v>0,0000</v>
      </c>
      <c r="M44" s="61"/>
    </row>
    <row r="46" spans="1:12" ht="15">
      <c r="A46" s="36" t="s">
        <v>218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3" ht="12.75">
      <c r="A47" s="57" t="s">
        <v>257</v>
      </c>
      <c r="B47" s="57" t="s">
        <v>258</v>
      </c>
      <c r="C47" s="57" t="s">
        <v>259</v>
      </c>
      <c r="D47" s="57" t="s">
        <v>260</v>
      </c>
      <c r="E47" s="57" t="s">
        <v>34</v>
      </c>
      <c r="F47" s="57" t="s">
        <v>261</v>
      </c>
      <c r="G47" s="57" t="s">
        <v>1534</v>
      </c>
      <c r="H47" s="58" t="s">
        <v>262</v>
      </c>
      <c r="I47" s="58" t="s">
        <v>262</v>
      </c>
      <c r="J47" s="58"/>
      <c r="K47" s="74">
        <v>290</v>
      </c>
      <c r="L47" s="57" t="str">
        <f>"177,5525"</f>
        <v>177,5525</v>
      </c>
      <c r="M47" s="57"/>
    </row>
    <row r="48" spans="1:13" ht="12.75">
      <c r="A48" s="59" t="s">
        <v>986</v>
      </c>
      <c r="B48" s="59" t="s">
        <v>987</v>
      </c>
      <c r="C48" s="59" t="s">
        <v>272</v>
      </c>
      <c r="D48" s="59" t="s">
        <v>273</v>
      </c>
      <c r="E48" s="59" t="s">
        <v>17</v>
      </c>
      <c r="F48" s="59" t="s">
        <v>18</v>
      </c>
      <c r="G48" s="60" t="s">
        <v>56</v>
      </c>
      <c r="H48" s="59" t="s">
        <v>56</v>
      </c>
      <c r="I48" s="59" t="s">
        <v>147</v>
      </c>
      <c r="J48" s="60"/>
      <c r="K48" s="77">
        <v>220</v>
      </c>
      <c r="L48" s="59" t="str">
        <f>"135,0250"</f>
        <v>135,0250</v>
      </c>
      <c r="M48" s="59" t="s">
        <v>115</v>
      </c>
    </row>
    <row r="49" spans="1:13" ht="12.75">
      <c r="A49" s="59" t="s">
        <v>1535</v>
      </c>
      <c r="B49" s="59" t="s">
        <v>1536</v>
      </c>
      <c r="C49" s="59" t="s">
        <v>741</v>
      </c>
      <c r="D49" s="59" t="s">
        <v>343</v>
      </c>
      <c r="E49" s="59" t="s">
        <v>101</v>
      </c>
      <c r="F49" s="59" t="s">
        <v>1537</v>
      </c>
      <c r="G49" s="60" t="s">
        <v>322</v>
      </c>
      <c r="H49" s="60"/>
      <c r="I49" s="60"/>
      <c r="J49" s="60"/>
      <c r="K49" s="77">
        <v>0</v>
      </c>
      <c r="L49" s="59" t="str">
        <f>"0,0000"</f>
        <v>0,0000</v>
      </c>
      <c r="M49" s="59"/>
    </row>
    <row r="50" spans="1:13" ht="12.75">
      <c r="A50" s="59" t="s">
        <v>1538</v>
      </c>
      <c r="B50" s="59" t="s">
        <v>1539</v>
      </c>
      <c r="C50" s="59" t="s">
        <v>1540</v>
      </c>
      <c r="D50" s="59" t="s">
        <v>1541</v>
      </c>
      <c r="E50" s="59" t="s">
        <v>17</v>
      </c>
      <c r="F50" s="59" t="s">
        <v>18</v>
      </c>
      <c r="G50" s="59" t="s">
        <v>103</v>
      </c>
      <c r="H50" s="59" t="s">
        <v>76</v>
      </c>
      <c r="I50" s="60" t="s">
        <v>145</v>
      </c>
      <c r="J50" s="60"/>
      <c r="K50" s="77">
        <v>160</v>
      </c>
      <c r="L50" s="59" t="str">
        <f>"117,0778"</f>
        <v>117,0778</v>
      </c>
      <c r="M50" s="59" t="s">
        <v>115</v>
      </c>
    </row>
    <row r="51" spans="1:13" ht="12.75">
      <c r="A51" s="61" t="s">
        <v>283</v>
      </c>
      <c r="B51" s="61" t="s">
        <v>284</v>
      </c>
      <c r="C51" s="61" t="s">
        <v>236</v>
      </c>
      <c r="D51" s="61" t="s">
        <v>1542</v>
      </c>
      <c r="E51" s="61" t="s">
        <v>34</v>
      </c>
      <c r="F51" s="61" t="s">
        <v>286</v>
      </c>
      <c r="G51" s="61" t="s">
        <v>123</v>
      </c>
      <c r="H51" s="61" t="s">
        <v>296</v>
      </c>
      <c r="I51" s="62" t="s">
        <v>147</v>
      </c>
      <c r="J51" s="62"/>
      <c r="K51" s="75">
        <v>215</v>
      </c>
      <c r="L51" s="61" t="str">
        <f>"204,5042"</f>
        <v>204,5042</v>
      </c>
      <c r="M51" s="61"/>
    </row>
    <row r="53" spans="1:12" ht="15">
      <c r="A53" s="36" t="s">
        <v>288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3" ht="12.75">
      <c r="A54" s="57" t="s">
        <v>298</v>
      </c>
      <c r="B54" s="57" t="s">
        <v>299</v>
      </c>
      <c r="C54" s="57" t="s">
        <v>1543</v>
      </c>
      <c r="D54" s="57" t="s">
        <v>1544</v>
      </c>
      <c r="E54" s="57" t="s">
        <v>17</v>
      </c>
      <c r="F54" s="57" t="s">
        <v>302</v>
      </c>
      <c r="G54" s="57" t="s">
        <v>177</v>
      </c>
      <c r="H54" s="57" t="s">
        <v>252</v>
      </c>
      <c r="I54" s="58" t="s">
        <v>233</v>
      </c>
      <c r="J54" s="58"/>
      <c r="K54" s="74">
        <v>255</v>
      </c>
      <c r="L54" s="57" t="str">
        <f>"148,7415"</f>
        <v>148,7415</v>
      </c>
      <c r="M54" s="57" t="s">
        <v>303</v>
      </c>
    </row>
    <row r="55" spans="1:13" ht="12.75">
      <c r="A55" s="59" t="s">
        <v>757</v>
      </c>
      <c r="B55" s="59" t="s">
        <v>758</v>
      </c>
      <c r="C55" s="59" t="s">
        <v>1016</v>
      </c>
      <c r="D55" s="59" t="s">
        <v>1017</v>
      </c>
      <c r="E55" s="59" t="s">
        <v>17</v>
      </c>
      <c r="F55" s="59" t="s">
        <v>302</v>
      </c>
      <c r="G55" s="59" t="s">
        <v>254</v>
      </c>
      <c r="H55" s="59" t="s">
        <v>377</v>
      </c>
      <c r="I55" s="59" t="s">
        <v>1545</v>
      </c>
      <c r="J55" s="60"/>
      <c r="K55" s="77">
        <v>327.5</v>
      </c>
      <c r="L55" s="59" t="str">
        <f>"192,9303"</f>
        <v>192,9303</v>
      </c>
      <c r="M55" s="59" t="s">
        <v>303</v>
      </c>
    </row>
    <row r="56" spans="1:13" ht="12.75">
      <c r="A56" s="59" t="s">
        <v>1546</v>
      </c>
      <c r="B56" s="59" t="s">
        <v>1547</v>
      </c>
      <c r="C56" s="59" t="s">
        <v>1548</v>
      </c>
      <c r="D56" s="59" t="s">
        <v>1549</v>
      </c>
      <c r="E56" s="59" t="s">
        <v>1081</v>
      </c>
      <c r="F56" s="59" t="s">
        <v>1082</v>
      </c>
      <c r="G56" s="59" t="s">
        <v>240</v>
      </c>
      <c r="H56" s="59" t="s">
        <v>417</v>
      </c>
      <c r="I56" s="60" t="s">
        <v>1545</v>
      </c>
      <c r="J56" s="60"/>
      <c r="K56" s="77">
        <v>315</v>
      </c>
      <c r="L56" s="59" t="str">
        <f>"184,1333"</f>
        <v>184,1333</v>
      </c>
      <c r="M56" s="59"/>
    </row>
    <row r="57" spans="1:13" ht="12.75">
      <c r="A57" s="59" t="s">
        <v>1550</v>
      </c>
      <c r="B57" s="59" t="s">
        <v>1551</v>
      </c>
      <c r="C57" s="59" t="s">
        <v>1552</v>
      </c>
      <c r="D57" s="59" t="s">
        <v>1553</v>
      </c>
      <c r="E57" s="59" t="s">
        <v>17</v>
      </c>
      <c r="F57" s="59" t="s">
        <v>18</v>
      </c>
      <c r="G57" s="59" t="s">
        <v>77</v>
      </c>
      <c r="H57" s="59" t="s">
        <v>123</v>
      </c>
      <c r="I57" s="60" t="s">
        <v>147</v>
      </c>
      <c r="J57" s="60"/>
      <c r="K57" s="77">
        <v>200</v>
      </c>
      <c r="L57" s="59" t="str">
        <f>"116,4600"</f>
        <v>116,4600</v>
      </c>
      <c r="M57" s="59" t="s">
        <v>1554</v>
      </c>
    </row>
    <row r="58" spans="1:13" ht="12.75">
      <c r="A58" s="59" t="s">
        <v>1555</v>
      </c>
      <c r="B58" s="59" t="s">
        <v>1556</v>
      </c>
      <c r="C58" s="59" t="s">
        <v>1557</v>
      </c>
      <c r="D58" s="59" t="s">
        <v>1558</v>
      </c>
      <c r="E58" s="59" t="s">
        <v>34</v>
      </c>
      <c r="F58" s="59" t="s">
        <v>1559</v>
      </c>
      <c r="G58" s="60" t="s">
        <v>180</v>
      </c>
      <c r="H58" s="59" t="s">
        <v>180</v>
      </c>
      <c r="I58" s="60" t="s">
        <v>233</v>
      </c>
      <c r="J58" s="60"/>
      <c r="K58" s="77">
        <v>260</v>
      </c>
      <c r="L58" s="59" t="str">
        <f>"188,2310"</f>
        <v>188,2310</v>
      </c>
      <c r="M58" s="59"/>
    </row>
    <row r="59" spans="1:13" ht="12.75">
      <c r="A59" s="61" t="s">
        <v>275</v>
      </c>
      <c r="B59" s="61" t="s">
        <v>276</v>
      </c>
      <c r="C59" s="61" t="s">
        <v>1560</v>
      </c>
      <c r="D59" s="61" t="s">
        <v>698</v>
      </c>
      <c r="E59" s="61" t="s">
        <v>34</v>
      </c>
      <c r="F59" s="61" t="s">
        <v>278</v>
      </c>
      <c r="G59" s="61" t="s">
        <v>147</v>
      </c>
      <c r="H59" s="61" t="s">
        <v>179</v>
      </c>
      <c r="I59" s="61" t="s">
        <v>251</v>
      </c>
      <c r="J59" s="62"/>
      <c r="K59" s="75">
        <v>245</v>
      </c>
      <c r="L59" s="61" t="str">
        <f>"186,6911"</f>
        <v>186,6911</v>
      </c>
      <c r="M59" s="61" t="s">
        <v>282</v>
      </c>
    </row>
    <row r="61" spans="1:12" ht="15">
      <c r="A61" s="36" t="s">
        <v>357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3" ht="12.75">
      <c r="A62" s="57" t="s">
        <v>304</v>
      </c>
      <c r="B62" s="57" t="s">
        <v>305</v>
      </c>
      <c r="C62" s="57" t="s">
        <v>1561</v>
      </c>
      <c r="D62" s="57" t="s">
        <v>1562</v>
      </c>
      <c r="E62" s="57" t="s">
        <v>306</v>
      </c>
      <c r="F62" s="57" t="s">
        <v>307</v>
      </c>
      <c r="G62" s="58" t="s">
        <v>371</v>
      </c>
      <c r="H62" s="57" t="s">
        <v>322</v>
      </c>
      <c r="I62" s="58" t="s">
        <v>262</v>
      </c>
      <c r="J62" s="58"/>
      <c r="K62" s="74">
        <v>280</v>
      </c>
      <c r="L62" s="57" t="str">
        <f>"162,5680"</f>
        <v>162,5680</v>
      </c>
      <c r="M62" s="57" t="s">
        <v>308</v>
      </c>
    </row>
    <row r="63" spans="1:13" ht="12.75">
      <c r="A63" s="59" t="s">
        <v>1563</v>
      </c>
      <c r="B63" s="59" t="s">
        <v>1564</v>
      </c>
      <c r="C63" s="59" t="s">
        <v>360</v>
      </c>
      <c r="D63" s="59" t="s">
        <v>361</v>
      </c>
      <c r="E63" s="59" t="s">
        <v>17</v>
      </c>
      <c r="F63" s="59" t="s">
        <v>18</v>
      </c>
      <c r="G63" s="59" t="s">
        <v>75</v>
      </c>
      <c r="H63" s="59" t="s">
        <v>77</v>
      </c>
      <c r="I63" s="60" t="s">
        <v>123</v>
      </c>
      <c r="J63" s="60"/>
      <c r="K63" s="77">
        <v>170</v>
      </c>
      <c r="L63" s="59" t="str">
        <f>"97,5800"</f>
        <v>97,5800</v>
      </c>
      <c r="M63" s="59" t="s">
        <v>28</v>
      </c>
    </row>
    <row r="64" spans="1:13" ht="12.75">
      <c r="A64" s="59" t="s">
        <v>395</v>
      </c>
      <c r="B64" s="59" t="s">
        <v>1565</v>
      </c>
      <c r="C64" s="59" t="s">
        <v>1566</v>
      </c>
      <c r="D64" s="59" t="s">
        <v>1567</v>
      </c>
      <c r="E64" s="59" t="s">
        <v>17</v>
      </c>
      <c r="F64" s="59" t="s">
        <v>18</v>
      </c>
      <c r="G64" s="59" t="s">
        <v>262</v>
      </c>
      <c r="H64" s="59" t="s">
        <v>297</v>
      </c>
      <c r="I64" s="60" t="s">
        <v>447</v>
      </c>
      <c r="J64" s="60"/>
      <c r="K64" s="77">
        <v>320</v>
      </c>
      <c r="L64" s="59" t="str">
        <f>"180,8960"</f>
        <v>180,8960</v>
      </c>
      <c r="M64" s="59"/>
    </row>
    <row r="65" spans="1:13" ht="12.75">
      <c r="A65" s="59" t="s">
        <v>1568</v>
      </c>
      <c r="B65" s="59" t="s">
        <v>1348</v>
      </c>
      <c r="C65" s="59" t="s">
        <v>1569</v>
      </c>
      <c r="D65" s="59" t="s">
        <v>1570</v>
      </c>
      <c r="E65" s="59" t="s">
        <v>34</v>
      </c>
      <c r="F65" s="59"/>
      <c r="G65" s="59" t="s">
        <v>322</v>
      </c>
      <c r="H65" s="59" t="s">
        <v>262</v>
      </c>
      <c r="I65" s="60" t="s">
        <v>254</v>
      </c>
      <c r="J65" s="60"/>
      <c r="K65" s="77">
        <v>300</v>
      </c>
      <c r="L65" s="59" t="str">
        <f>"172,3200"</f>
        <v>172,3200</v>
      </c>
      <c r="M65" s="59"/>
    </row>
    <row r="66" spans="1:13" ht="12.75">
      <c r="A66" s="59" t="s">
        <v>1571</v>
      </c>
      <c r="B66" s="59" t="s">
        <v>1572</v>
      </c>
      <c r="C66" s="59" t="s">
        <v>1573</v>
      </c>
      <c r="D66" s="59" t="s">
        <v>1574</v>
      </c>
      <c r="E66" s="59" t="s">
        <v>34</v>
      </c>
      <c r="F66" s="59" t="s">
        <v>1559</v>
      </c>
      <c r="G66" s="59" t="s">
        <v>322</v>
      </c>
      <c r="H66" s="59" t="s">
        <v>262</v>
      </c>
      <c r="I66" s="60" t="s">
        <v>254</v>
      </c>
      <c r="J66" s="60"/>
      <c r="K66" s="77">
        <v>300</v>
      </c>
      <c r="L66" s="59" t="str">
        <f>"169,0950"</f>
        <v>169,0950</v>
      </c>
      <c r="M66" s="59" t="s">
        <v>1575</v>
      </c>
    </row>
    <row r="67" spans="1:13" ht="12.75">
      <c r="A67" s="59" t="s">
        <v>325</v>
      </c>
      <c r="B67" s="59" t="s">
        <v>326</v>
      </c>
      <c r="C67" s="59" t="s">
        <v>1576</v>
      </c>
      <c r="D67" s="59" t="s">
        <v>1577</v>
      </c>
      <c r="E67" s="59" t="s">
        <v>17</v>
      </c>
      <c r="F67" s="59" t="s">
        <v>18</v>
      </c>
      <c r="G67" s="59" t="s">
        <v>180</v>
      </c>
      <c r="H67" s="59" t="s">
        <v>322</v>
      </c>
      <c r="I67" s="60"/>
      <c r="J67" s="60"/>
      <c r="K67" s="77">
        <v>280</v>
      </c>
      <c r="L67" s="59" t="str">
        <f>"161,1820"</f>
        <v>161,1820</v>
      </c>
      <c r="M67" s="59" t="s">
        <v>28</v>
      </c>
    </row>
    <row r="68" spans="1:13" ht="12.75">
      <c r="A68" s="59" t="s">
        <v>1578</v>
      </c>
      <c r="B68" s="59" t="s">
        <v>1579</v>
      </c>
      <c r="C68" s="59" t="s">
        <v>1580</v>
      </c>
      <c r="D68" s="59" t="s">
        <v>1581</v>
      </c>
      <c r="E68" s="59" t="s">
        <v>17</v>
      </c>
      <c r="F68" s="59" t="s">
        <v>18</v>
      </c>
      <c r="G68" s="59" t="s">
        <v>179</v>
      </c>
      <c r="H68" s="60" t="s">
        <v>1310</v>
      </c>
      <c r="I68" s="60"/>
      <c r="J68" s="60"/>
      <c r="K68" s="77">
        <v>240</v>
      </c>
      <c r="L68" s="59" t="str">
        <f>"138,1080"</f>
        <v>138,1080</v>
      </c>
      <c r="M68" s="59"/>
    </row>
    <row r="69" spans="1:13" ht="12.75">
      <c r="A69" s="61" t="s">
        <v>1582</v>
      </c>
      <c r="B69" s="61" t="s">
        <v>1583</v>
      </c>
      <c r="C69" s="61" t="s">
        <v>1584</v>
      </c>
      <c r="D69" s="61" t="s">
        <v>1585</v>
      </c>
      <c r="E69" s="61" t="s">
        <v>17</v>
      </c>
      <c r="F69" s="61" t="s">
        <v>18</v>
      </c>
      <c r="G69" s="62" t="s">
        <v>123</v>
      </c>
      <c r="H69" s="61" t="s">
        <v>147</v>
      </c>
      <c r="I69" s="62" t="s">
        <v>1380</v>
      </c>
      <c r="J69" s="62"/>
      <c r="K69" s="75">
        <v>220</v>
      </c>
      <c r="L69" s="61" t="str">
        <f>"125,5100"</f>
        <v>125,5100</v>
      </c>
      <c r="M69" s="61" t="s">
        <v>1730</v>
      </c>
    </row>
    <row r="71" spans="1:12" ht="15">
      <c r="A71" s="36" t="s">
        <v>405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3" ht="12.75">
      <c r="A72" s="57" t="s">
        <v>413</v>
      </c>
      <c r="B72" s="57" t="s">
        <v>414</v>
      </c>
      <c r="C72" s="57" t="s">
        <v>1586</v>
      </c>
      <c r="D72" s="57" t="s">
        <v>1587</v>
      </c>
      <c r="E72" s="57" t="s">
        <v>17</v>
      </c>
      <c r="F72" s="57" t="s">
        <v>18</v>
      </c>
      <c r="G72" s="57" t="s">
        <v>761</v>
      </c>
      <c r="H72" s="57" t="s">
        <v>655</v>
      </c>
      <c r="I72" s="58"/>
      <c r="J72" s="58"/>
      <c r="K72" s="74">
        <v>360</v>
      </c>
      <c r="L72" s="57" t="str">
        <f>"198,3420"</f>
        <v>198,3420</v>
      </c>
      <c r="M72" s="57" t="s">
        <v>28</v>
      </c>
    </row>
    <row r="73" spans="1:13" ht="12.75">
      <c r="A73" s="59" t="s">
        <v>1374</v>
      </c>
      <c r="B73" s="59" t="s">
        <v>1375</v>
      </c>
      <c r="C73" s="59" t="s">
        <v>1376</v>
      </c>
      <c r="D73" s="59" t="s">
        <v>1377</v>
      </c>
      <c r="E73" s="59" t="s">
        <v>34</v>
      </c>
      <c r="F73" s="59" t="s">
        <v>35</v>
      </c>
      <c r="G73" s="59" t="s">
        <v>1588</v>
      </c>
      <c r="H73" s="59" t="s">
        <v>1589</v>
      </c>
      <c r="I73" s="59" t="s">
        <v>761</v>
      </c>
      <c r="J73" s="60"/>
      <c r="K73" s="77">
        <v>345</v>
      </c>
      <c r="L73" s="59" t="str">
        <f>"189,6465"</f>
        <v>189,6465</v>
      </c>
      <c r="M73" s="59"/>
    </row>
    <row r="74" spans="1:13" ht="12.75">
      <c r="A74" s="59" t="s">
        <v>420</v>
      </c>
      <c r="B74" s="59" t="s">
        <v>235</v>
      </c>
      <c r="C74" s="59" t="s">
        <v>1378</v>
      </c>
      <c r="D74" s="59" t="s">
        <v>1379</v>
      </c>
      <c r="E74" s="59" t="s">
        <v>91</v>
      </c>
      <c r="F74" s="59" t="s">
        <v>92</v>
      </c>
      <c r="G74" s="59" t="s">
        <v>378</v>
      </c>
      <c r="H74" s="60" t="s">
        <v>1306</v>
      </c>
      <c r="I74" s="60" t="s">
        <v>1306</v>
      </c>
      <c r="J74" s="60"/>
      <c r="K74" s="77">
        <v>332.5</v>
      </c>
      <c r="L74" s="59" t="str">
        <f>"182,5259"</f>
        <v>182,5259</v>
      </c>
      <c r="M74" s="59"/>
    </row>
    <row r="75" spans="1:13" ht="12.75">
      <c r="A75" s="59" t="s">
        <v>1590</v>
      </c>
      <c r="B75" s="59" t="s">
        <v>1591</v>
      </c>
      <c r="C75" s="59" t="s">
        <v>1592</v>
      </c>
      <c r="D75" s="59" t="s">
        <v>1593</v>
      </c>
      <c r="E75" s="59" t="s">
        <v>17</v>
      </c>
      <c r="F75" s="59" t="s">
        <v>18</v>
      </c>
      <c r="G75" s="59" t="s">
        <v>400</v>
      </c>
      <c r="H75" s="60" t="s">
        <v>1594</v>
      </c>
      <c r="I75" s="60"/>
      <c r="J75" s="60"/>
      <c r="K75" s="77">
        <v>330</v>
      </c>
      <c r="L75" s="59" t="str">
        <f>"182,6550"</f>
        <v>182,6550</v>
      </c>
      <c r="M75" s="59" t="s">
        <v>1595</v>
      </c>
    </row>
    <row r="76" spans="1:13" ht="12.75">
      <c r="A76" s="61" t="s">
        <v>1077</v>
      </c>
      <c r="B76" s="61" t="s">
        <v>1078</v>
      </c>
      <c r="C76" s="61" t="s">
        <v>1079</v>
      </c>
      <c r="D76" s="61" t="s">
        <v>1080</v>
      </c>
      <c r="E76" s="61" t="s">
        <v>1081</v>
      </c>
      <c r="F76" s="61" t="s">
        <v>1082</v>
      </c>
      <c r="G76" s="62" t="s">
        <v>145</v>
      </c>
      <c r="H76" s="62"/>
      <c r="I76" s="62"/>
      <c r="J76" s="62"/>
      <c r="K76" s="75">
        <v>0</v>
      </c>
      <c r="L76" s="61" t="str">
        <f>"0,0000"</f>
        <v>0,0000</v>
      </c>
      <c r="M76" s="61"/>
    </row>
    <row r="78" spans="1:12" ht="15">
      <c r="A78" s="36" t="s">
        <v>442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3" ht="12.75">
      <c r="A79" s="57" t="s">
        <v>1095</v>
      </c>
      <c r="B79" s="57" t="s">
        <v>1096</v>
      </c>
      <c r="C79" s="57" t="s">
        <v>1097</v>
      </c>
      <c r="D79" s="57" t="s">
        <v>1098</v>
      </c>
      <c r="E79" s="57" t="s">
        <v>175</v>
      </c>
      <c r="F79" s="57" t="s">
        <v>176</v>
      </c>
      <c r="G79" s="57" t="s">
        <v>239</v>
      </c>
      <c r="H79" s="57" t="s">
        <v>254</v>
      </c>
      <c r="I79" s="57" t="s">
        <v>297</v>
      </c>
      <c r="J79" s="57" t="s">
        <v>1545</v>
      </c>
      <c r="K79" s="74">
        <v>320</v>
      </c>
      <c r="L79" s="57" t="str">
        <f>"170,1440"</f>
        <v>170,1440</v>
      </c>
      <c r="M79" s="57"/>
    </row>
    <row r="80" spans="1:13" ht="12.75">
      <c r="A80" s="59" t="s">
        <v>433</v>
      </c>
      <c r="B80" s="59" t="s">
        <v>434</v>
      </c>
      <c r="C80" s="59" t="s">
        <v>1596</v>
      </c>
      <c r="D80" s="59" t="s">
        <v>1597</v>
      </c>
      <c r="E80" s="59" t="s">
        <v>175</v>
      </c>
      <c r="F80" s="59" t="s">
        <v>176</v>
      </c>
      <c r="G80" s="59" t="s">
        <v>244</v>
      </c>
      <c r="H80" s="59" t="s">
        <v>254</v>
      </c>
      <c r="I80" s="60" t="s">
        <v>1545</v>
      </c>
      <c r="J80" s="60"/>
      <c r="K80" s="77">
        <v>310</v>
      </c>
      <c r="L80" s="59" t="str">
        <f>"168,1874"</f>
        <v>168,1874</v>
      </c>
      <c r="M80" s="59"/>
    </row>
    <row r="81" spans="1:13" ht="12.75">
      <c r="A81" s="61" t="s">
        <v>1598</v>
      </c>
      <c r="B81" s="61" t="s">
        <v>1599</v>
      </c>
      <c r="C81" s="61" t="s">
        <v>1600</v>
      </c>
      <c r="D81" s="61" t="s">
        <v>1601</v>
      </c>
      <c r="E81" s="61" t="s">
        <v>17</v>
      </c>
      <c r="F81" s="61" t="s">
        <v>18</v>
      </c>
      <c r="G81" s="61" t="s">
        <v>169</v>
      </c>
      <c r="H81" s="62" t="s">
        <v>233</v>
      </c>
      <c r="I81" s="62"/>
      <c r="J81" s="62"/>
      <c r="K81" s="75">
        <v>250</v>
      </c>
      <c r="L81" s="61" t="str">
        <f>"135,4000"</f>
        <v>135,4000</v>
      </c>
      <c r="M81" s="61" t="s">
        <v>909</v>
      </c>
    </row>
    <row r="83" spans="5:6" ht="14.25">
      <c r="E83" s="71" t="s">
        <v>486</v>
      </c>
      <c r="F83" s="8" t="s">
        <v>1716</v>
      </c>
    </row>
    <row r="84" spans="5:6" ht="14.25">
      <c r="E84" s="71" t="s">
        <v>487</v>
      </c>
      <c r="F84" s="8" t="s">
        <v>1717</v>
      </c>
    </row>
    <row r="85" spans="5:6" ht="14.25">
      <c r="E85" s="71" t="s">
        <v>488</v>
      </c>
      <c r="F85" s="8" t="s">
        <v>1724</v>
      </c>
    </row>
    <row r="86" spans="5:6" ht="14.25">
      <c r="E86" s="71" t="s">
        <v>489</v>
      </c>
      <c r="F86" s="8" t="s">
        <v>1725</v>
      </c>
    </row>
    <row r="87" spans="5:6" ht="14.25">
      <c r="E87" s="71" t="s">
        <v>490</v>
      </c>
      <c r="F87" s="8" t="s">
        <v>1726</v>
      </c>
    </row>
    <row r="88" spans="5:6" ht="14.25">
      <c r="E88" s="71" t="s">
        <v>491</v>
      </c>
      <c r="F88" s="8" t="s">
        <v>1723</v>
      </c>
    </row>
    <row r="91" spans="1:2" ht="18">
      <c r="A91" s="63" t="s">
        <v>492</v>
      </c>
      <c r="B91" s="63"/>
    </row>
    <row r="92" spans="1:2" ht="15">
      <c r="A92" s="64" t="s">
        <v>493</v>
      </c>
      <c r="B92" s="64"/>
    </row>
    <row r="93" spans="1:2" ht="14.25">
      <c r="A93" s="66" t="s">
        <v>531</v>
      </c>
      <c r="B93" s="67"/>
    </row>
    <row r="94" spans="1:5" ht="15">
      <c r="A94" s="68" t="s">
        <v>0</v>
      </c>
      <c r="B94" s="68" t="s">
        <v>495</v>
      </c>
      <c r="C94" s="68" t="s">
        <v>496</v>
      </c>
      <c r="D94" s="68" t="s">
        <v>7</v>
      </c>
      <c r="E94" s="68" t="s">
        <v>497</v>
      </c>
    </row>
    <row r="95" spans="1:5" ht="12.75">
      <c r="A95" s="65" t="s">
        <v>1473</v>
      </c>
      <c r="B95" s="54" t="s">
        <v>532</v>
      </c>
      <c r="C95" s="54" t="s">
        <v>513</v>
      </c>
      <c r="D95" s="54" t="s">
        <v>20</v>
      </c>
      <c r="E95" s="69" t="s">
        <v>1602</v>
      </c>
    </row>
    <row r="97" spans="1:2" ht="14.25">
      <c r="A97" s="66" t="s">
        <v>494</v>
      </c>
      <c r="B97" s="67"/>
    </row>
    <row r="98" spans="1:5" ht="15">
      <c r="A98" s="68" t="s">
        <v>0</v>
      </c>
      <c r="B98" s="68" t="s">
        <v>495</v>
      </c>
      <c r="C98" s="68" t="s">
        <v>496</v>
      </c>
      <c r="D98" s="68" t="s">
        <v>7</v>
      </c>
      <c r="E98" s="68" t="s">
        <v>497</v>
      </c>
    </row>
    <row r="99" spans="1:5" ht="12.75">
      <c r="A99" s="65" t="s">
        <v>1478</v>
      </c>
      <c r="B99" s="54" t="s">
        <v>494</v>
      </c>
      <c r="C99" s="54" t="s">
        <v>585</v>
      </c>
      <c r="D99" s="54" t="s">
        <v>1481</v>
      </c>
      <c r="E99" s="69" t="s">
        <v>1603</v>
      </c>
    </row>
    <row r="100" spans="1:5" ht="12.75">
      <c r="A100" s="65" t="s">
        <v>97</v>
      </c>
      <c r="B100" s="54" t="s">
        <v>494</v>
      </c>
      <c r="C100" s="54" t="s">
        <v>521</v>
      </c>
      <c r="D100" s="54" t="s">
        <v>63</v>
      </c>
      <c r="E100" s="69" t="s">
        <v>1604</v>
      </c>
    </row>
    <row r="102" spans="1:2" ht="14.25">
      <c r="A102" s="66" t="s">
        <v>511</v>
      </c>
      <c r="B102" s="67"/>
    </row>
    <row r="103" spans="1:5" ht="15">
      <c r="A103" s="68" t="s">
        <v>0</v>
      </c>
      <c r="B103" s="68" t="s">
        <v>495</v>
      </c>
      <c r="C103" s="68" t="s">
        <v>496</v>
      </c>
      <c r="D103" s="68" t="s">
        <v>7</v>
      </c>
      <c r="E103" s="68" t="s">
        <v>497</v>
      </c>
    </row>
    <row r="104" spans="1:5" ht="12.75">
      <c r="A104" s="65" t="s">
        <v>30</v>
      </c>
      <c r="B104" s="54" t="s">
        <v>512</v>
      </c>
      <c r="C104" s="54" t="s">
        <v>498</v>
      </c>
      <c r="D104" s="54" t="s">
        <v>25</v>
      </c>
      <c r="E104" s="69" t="s">
        <v>1605</v>
      </c>
    </row>
    <row r="107" spans="1:2" ht="15">
      <c r="A107" s="64" t="s">
        <v>515</v>
      </c>
      <c r="B107" s="64"/>
    </row>
    <row r="108" spans="1:2" ht="14.25">
      <c r="A108" s="66" t="s">
        <v>516</v>
      </c>
      <c r="B108" s="67"/>
    </row>
    <row r="109" spans="1:5" ht="15">
      <c r="A109" s="68" t="s">
        <v>0</v>
      </c>
      <c r="B109" s="68" t="s">
        <v>495</v>
      </c>
      <c r="C109" s="68" t="s">
        <v>496</v>
      </c>
      <c r="D109" s="68" t="s">
        <v>7</v>
      </c>
      <c r="E109" s="68" t="s">
        <v>497</v>
      </c>
    </row>
    <row r="110" spans="1:5" ht="12.75">
      <c r="A110" s="65" t="s">
        <v>202</v>
      </c>
      <c r="B110" s="54" t="s">
        <v>520</v>
      </c>
      <c r="C110" s="54" t="s">
        <v>521</v>
      </c>
      <c r="D110" s="54" t="s">
        <v>323</v>
      </c>
      <c r="E110" s="69" t="s">
        <v>1606</v>
      </c>
    </row>
    <row r="111" spans="1:5" ht="12.75">
      <c r="A111" s="65" t="s">
        <v>1519</v>
      </c>
      <c r="B111" s="54" t="s">
        <v>517</v>
      </c>
      <c r="C111" s="54" t="s">
        <v>521</v>
      </c>
      <c r="D111" s="54" t="s">
        <v>187</v>
      </c>
      <c r="E111" s="69" t="s">
        <v>1607</v>
      </c>
    </row>
    <row r="112" spans="1:5" ht="12.75">
      <c r="A112" s="65" t="s">
        <v>219</v>
      </c>
      <c r="B112" s="54" t="s">
        <v>524</v>
      </c>
      <c r="C112" s="54" t="s">
        <v>521</v>
      </c>
      <c r="D112" s="54" t="s">
        <v>77</v>
      </c>
      <c r="E112" s="69" t="s">
        <v>1608</v>
      </c>
    </row>
    <row r="113" spans="1:5" ht="12.75">
      <c r="A113" s="65" t="s">
        <v>1515</v>
      </c>
      <c r="B113" s="54" t="s">
        <v>520</v>
      </c>
      <c r="C113" s="54" t="s">
        <v>521</v>
      </c>
      <c r="D113" s="54" t="s">
        <v>75</v>
      </c>
      <c r="E113" s="69" t="s">
        <v>1609</v>
      </c>
    </row>
    <row r="115" spans="1:2" ht="14.25">
      <c r="A115" s="66" t="s">
        <v>531</v>
      </c>
      <c r="B115" s="67"/>
    </row>
    <row r="116" spans="1:5" ht="15">
      <c r="A116" s="68" t="s">
        <v>0</v>
      </c>
      <c r="B116" s="68" t="s">
        <v>495</v>
      </c>
      <c r="C116" s="68" t="s">
        <v>496</v>
      </c>
      <c r="D116" s="68" t="s">
        <v>7</v>
      </c>
      <c r="E116" s="68" t="s">
        <v>497</v>
      </c>
    </row>
    <row r="117" spans="1:5" ht="12.75">
      <c r="A117" s="65" t="s">
        <v>1491</v>
      </c>
      <c r="B117" s="54" t="s">
        <v>532</v>
      </c>
      <c r="C117" s="54" t="s">
        <v>501</v>
      </c>
      <c r="D117" s="54" t="s">
        <v>124</v>
      </c>
      <c r="E117" s="69" t="s">
        <v>1610</v>
      </c>
    </row>
    <row r="118" spans="1:5" ht="12.75">
      <c r="A118" s="65" t="s">
        <v>1095</v>
      </c>
      <c r="B118" s="54" t="s">
        <v>532</v>
      </c>
      <c r="C118" s="54" t="s">
        <v>554</v>
      </c>
      <c r="D118" s="54" t="s">
        <v>297</v>
      </c>
      <c r="E118" s="69" t="s">
        <v>1611</v>
      </c>
    </row>
    <row r="119" spans="1:5" ht="12.75">
      <c r="A119" s="65" t="s">
        <v>304</v>
      </c>
      <c r="B119" s="54" t="s">
        <v>532</v>
      </c>
      <c r="C119" s="54" t="s">
        <v>538</v>
      </c>
      <c r="D119" s="54" t="s">
        <v>322</v>
      </c>
      <c r="E119" s="69" t="s">
        <v>1612</v>
      </c>
    </row>
    <row r="120" spans="1:5" ht="12.75">
      <c r="A120" s="65" t="s">
        <v>298</v>
      </c>
      <c r="B120" s="54" t="s">
        <v>532</v>
      </c>
      <c r="C120" s="54" t="s">
        <v>533</v>
      </c>
      <c r="D120" s="54" t="s">
        <v>252</v>
      </c>
      <c r="E120" s="69" t="s">
        <v>1613</v>
      </c>
    </row>
    <row r="121" spans="1:5" ht="12.75">
      <c r="A121" s="65" t="s">
        <v>1521</v>
      </c>
      <c r="B121" s="54" t="s">
        <v>532</v>
      </c>
      <c r="C121" s="54" t="s">
        <v>521</v>
      </c>
      <c r="D121" s="54" t="s">
        <v>177</v>
      </c>
      <c r="E121" s="69" t="s">
        <v>1614</v>
      </c>
    </row>
    <row r="122" spans="1:5" ht="12.75">
      <c r="A122" s="65" t="s">
        <v>134</v>
      </c>
      <c r="B122" s="54" t="s">
        <v>532</v>
      </c>
      <c r="C122" s="54" t="s">
        <v>501</v>
      </c>
      <c r="D122" s="54" t="s">
        <v>253</v>
      </c>
      <c r="E122" s="69" t="s">
        <v>1615</v>
      </c>
    </row>
    <row r="123" spans="1:5" ht="12.75">
      <c r="A123" s="65" t="s">
        <v>1524</v>
      </c>
      <c r="B123" s="54" t="s">
        <v>532</v>
      </c>
      <c r="C123" s="54" t="s">
        <v>521</v>
      </c>
      <c r="D123" s="54" t="s">
        <v>187</v>
      </c>
      <c r="E123" s="69" t="s">
        <v>1616</v>
      </c>
    </row>
    <row r="124" spans="1:5" ht="12.75">
      <c r="A124" s="65" t="s">
        <v>953</v>
      </c>
      <c r="B124" s="54" t="s">
        <v>532</v>
      </c>
      <c r="C124" s="54" t="s">
        <v>521</v>
      </c>
      <c r="D124" s="54" t="s">
        <v>640</v>
      </c>
      <c r="E124" s="69" t="s">
        <v>1617</v>
      </c>
    </row>
    <row r="125" spans="1:5" ht="12.75">
      <c r="A125" s="65" t="s">
        <v>1526</v>
      </c>
      <c r="B125" s="54" t="s">
        <v>532</v>
      </c>
      <c r="C125" s="54" t="s">
        <v>521</v>
      </c>
      <c r="D125" s="54" t="s">
        <v>56</v>
      </c>
      <c r="E125" s="69" t="s">
        <v>1618</v>
      </c>
    </row>
    <row r="126" spans="1:5" ht="12.75">
      <c r="A126" s="65" t="s">
        <v>1563</v>
      </c>
      <c r="B126" s="54" t="s">
        <v>532</v>
      </c>
      <c r="C126" s="54" t="s">
        <v>538</v>
      </c>
      <c r="D126" s="54" t="s">
        <v>77</v>
      </c>
      <c r="E126" s="69" t="s">
        <v>1619</v>
      </c>
    </row>
    <row r="128" spans="1:2" ht="14.25">
      <c r="A128" s="66" t="s">
        <v>494</v>
      </c>
      <c r="B128" s="67"/>
    </row>
    <row r="129" spans="1:5" ht="15">
      <c r="A129" s="68" t="s">
        <v>0</v>
      </c>
      <c r="B129" s="68" t="s">
        <v>495</v>
      </c>
      <c r="C129" s="68" t="s">
        <v>496</v>
      </c>
      <c r="D129" s="68" t="s">
        <v>7</v>
      </c>
      <c r="E129" s="68" t="s">
        <v>497</v>
      </c>
    </row>
    <row r="130" spans="1:5" ht="12.75">
      <c r="A130" s="65" t="s">
        <v>1528</v>
      </c>
      <c r="B130" s="54" t="s">
        <v>494</v>
      </c>
      <c r="C130" s="54" t="s">
        <v>521</v>
      </c>
      <c r="D130" s="54" t="s">
        <v>377</v>
      </c>
      <c r="E130" s="69" t="s">
        <v>1620</v>
      </c>
    </row>
    <row r="131" spans="1:5" ht="12.75">
      <c r="A131" s="65" t="s">
        <v>413</v>
      </c>
      <c r="B131" s="54" t="s">
        <v>494</v>
      </c>
      <c r="C131" s="54" t="s">
        <v>548</v>
      </c>
      <c r="D131" s="54" t="s">
        <v>655</v>
      </c>
      <c r="E131" s="69" t="s">
        <v>1621</v>
      </c>
    </row>
    <row r="132" spans="1:5" ht="12.75">
      <c r="A132" s="65" t="s">
        <v>757</v>
      </c>
      <c r="B132" s="54" t="s">
        <v>494</v>
      </c>
      <c r="C132" s="54" t="s">
        <v>533</v>
      </c>
      <c r="D132" s="54" t="s">
        <v>1545</v>
      </c>
      <c r="E132" s="69" t="s">
        <v>1622</v>
      </c>
    </row>
    <row r="133" spans="1:5" ht="12.75">
      <c r="A133" s="65" t="s">
        <v>1374</v>
      </c>
      <c r="B133" s="54" t="s">
        <v>494</v>
      </c>
      <c r="C133" s="54" t="s">
        <v>548</v>
      </c>
      <c r="D133" s="54" t="s">
        <v>761</v>
      </c>
      <c r="E133" s="69" t="s">
        <v>1623</v>
      </c>
    </row>
    <row r="134" spans="1:5" ht="12.75">
      <c r="A134" s="65" t="s">
        <v>1500</v>
      </c>
      <c r="B134" s="54" t="s">
        <v>494</v>
      </c>
      <c r="C134" s="54" t="s">
        <v>508</v>
      </c>
      <c r="D134" s="54" t="s">
        <v>233</v>
      </c>
      <c r="E134" s="69" t="s">
        <v>1624</v>
      </c>
    </row>
    <row r="135" spans="1:5" ht="12.75">
      <c r="A135" s="65" t="s">
        <v>1546</v>
      </c>
      <c r="B135" s="54" t="s">
        <v>494</v>
      </c>
      <c r="C135" s="54" t="s">
        <v>533</v>
      </c>
      <c r="D135" s="54" t="s">
        <v>417</v>
      </c>
      <c r="E135" s="69" t="s">
        <v>1625</v>
      </c>
    </row>
    <row r="136" spans="1:5" ht="12.75">
      <c r="A136" s="65" t="s">
        <v>1590</v>
      </c>
      <c r="B136" s="54" t="s">
        <v>494</v>
      </c>
      <c r="C136" s="54" t="s">
        <v>548</v>
      </c>
      <c r="D136" s="54" t="s">
        <v>400</v>
      </c>
      <c r="E136" s="69" t="s">
        <v>1626</v>
      </c>
    </row>
    <row r="137" spans="1:5" ht="12.75">
      <c r="A137" s="65" t="s">
        <v>420</v>
      </c>
      <c r="B137" s="54" t="s">
        <v>494</v>
      </c>
      <c r="C137" s="54" t="s">
        <v>548</v>
      </c>
      <c r="D137" s="54" t="s">
        <v>378</v>
      </c>
      <c r="E137" s="69" t="s">
        <v>1627</v>
      </c>
    </row>
    <row r="138" spans="1:5" ht="12.75">
      <c r="A138" s="65" t="s">
        <v>395</v>
      </c>
      <c r="B138" s="54" t="s">
        <v>494</v>
      </c>
      <c r="C138" s="54" t="s">
        <v>538</v>
      </c>
      <c r="D138" s="54" t="s">
        <v>297</v>
      </c>
      <c r="E138" s="69" t="s">
        <v>1628</v>
      </c>
    </row>
    <row r="139" spans="1:5" ht="12.75">
      <c r="A139" s="65" t="s">
        <v>257</v>
      </c>
      <c r="B139" s="54" t="s">
        <v>494</v>
      </c>
      <c r="C139" s="54" t="s">
        <v>529</v>
      </c>
      <c r="D139" s="54" t="s">
        <v>244</v>
      </c>
      <c r="E139" s="69" t="s">
        <v>1629</v>
      </c>
    </row>
    <row r="140" spans="1:5" ht="12.75">
      <c r="A140" s="65" t="s">
        <v>1568</v>
      </c>
      <c r="B140" s="54" t="s">
        <v>494</v>
      </c>
      <c r="C140" s="54" t="s">
        <v>538</v>
      </c>
      <c r="D140" s="54" t="s">
        <v>262</v>
      </c>
      <c r="E140" s="69" t="s">
        <v>1630</v>
      </c>
    </row>
    <row r="141" spans="1:5" ht="12.75">
      <c r="A141" s="65" t="s">
        <v>1571</v>
      </c>
      <c r="B141" s="54" t="s">
        <v>494</v>
      </c>
      <c r="C141" s="54" t="s">
        <v>538</v>
      </c>
      <c r="D141" s="54" t="s">
        <v>262</v>
      </c>
      <c r="E141" s="69" t="s">
        <v>1631</v>
      </c>
    </row>
    <row r="142" spans="1:5" ht="12.75">
      <c r="A142" s="65" t="s">
        <v>433</v>
      </c>
      <c r="B142" s="54" t="s">
        <v>494</v>
      </c>
      <c r="C142" s="54" t="s">
        <v>554</v>
      </c>
      <c r="D142" s="54" t="s">
        <v>254</v>
      </c>
      <c r="E142" s="69" t="s">
        <v>1632</v>
      </c>
    </row>
    <row r="143" spans="1:5" ht="12.75">
      <c r="A143" s="65" t="s">
        <v>325</v>
      </c>
      <c r="B143" s="54" t="s">
        <v>494</v>
      </c>
      <c r="C143" s="54" t="s">
        <v>538</v>
      </c>
      <c r="D143" s="54" t="s">
        <v>322</v>
      </c>
      <c r="E143" s="69" t="s">
        <v>1633</v>
      </c>
    </row>
    <row r="144" spans="1:5" ht="12.75">
      <c r="A144" s="65" t="s">
        <v>861</v>
      </c>
      <c r="B144" s="54" t="s">
        <v>494</v>
      </c>
      <c r="C144" s="54" t="s">
        <v>501</v>
      </c>
      <c r="D144" s="54" t="s">
        <v>253</v>
      </c>
      <c r="E144" s="69" t="s">
        <v>1634</v>
      </c>
    </row>
    <row r="145" spans="1:5" ht="12.75">
      <c r="A145" s="65" t="s">
        <v>1484</v>
      </c>
      <c r="B145" s="54" t="s">
        <v>494</v>
      </c>
      <c r="C145" s="54" t="s">
        <v>545</v>
      </c>
      <c r="D145" s="54" t="s">
        <v>76</v>
      </c>
      <c r="E145" s="69" t="s">
        <v>1635</v>
      </c>
    </row>
    <row r="146" spans="1:5" ht="12.75">
      <c r="A146" s="65" t="s">
        <v>1487</v>
      </c>
      <c r="B146" s="54" t="s">
        <v>494</v>
      </c>
      <c r="C146" s="54" t="s">
        <v>545</v>
      </c>
      <c r="D146" s="54" t="s">
        <v>76</v>
      </c>
      <c r="E146" s="69" t="s">
        <v>1636</v>
      </c>
    </row>
    <row r="147" spans="1:5" ht="12.75">
      <c r="A147" s="65" t="s">
        <v>1578</v>
      </c>
      <c r="B147" s="54" t="s">
        <v>494</v>
      </c>
      <c r="C147" s="54" t="s">
        <v>538</v>
      </c>
      <c r="D147" s="54" t="s">
        <v>179</v>
      </c>
      <c r="E147" s="69" t="s">
        <v>1637</v>
      </c>
    </row>
    <row r="148" spans="1:5" ht="12.75">
      <c r="A148" s="65" t="s">
        <v>1598</v>
      </c>
      <c r="B148" s="54" t="s">
        <v>494</v>
      </c>
      <c r="C148" s="54" t="s">
        <v>554</v>
      </c>
      <c r="D148" s="54" t="s">
        <v>169</v>
      </c>
      <c r="E148" s="69" t="s">
        <v>1638</v>
      </c>
    </row>
    <row r="149" spans="1:5" ht="12.75">
      <c r="A149" s="65" t="s">
        <v>986</v>
      </c>
      <c r="B149" s="54" t="s">
        <v>494</v>
      </c>
      <c r="C149" s="54" t="s">
        <v>529</v>
      </c>
      <c r="D149" s="54" t="s">
        <v>147</v>
      </c>
      <c r="E149" s="69" t="s">
        <v>1639</v>
      </c>
    </row>
    <row r="150" spans="1:5" ht="12.75">
      <c r="A150" s="65" t="s">
        <v>1505</v>
      </c>
      <c r="B150" s="54" t="s">
        <v>494</v>
      </c>
      <c r="C150" s="54" t="s">
        <v>508</v>
      </c>
      <c r="D150" s="54" t="s">
        <v>56</v>
      </c>
      <c r="E150" s="69" t="s">
        <v>1640</v>
      </c>
    </row>
    <row r="151" spans="1:5" ht="12.75">
      <c r="A151" s="65" t="s">
        <v>1582</v>
      </c>
      <c r="B151" s="54" t="s">
        <v>494</v>
      </c>
      <c r="C151" s="54" t="s">
        <v>538</v>
      </c>
      <c r="D151" s="54" t="s">
        <v>147</v>
      </c>
      <c r="E151" s="69" t="s">
        <v>1641</v>
      </c>
    </row>
    <row r="152" spans="1:5" ht="12.75">
      <c r="A152" s="65" t="s">
        <v>1550</v>
      </c>
      <c r="B152" s="54" t="s">
        <v>494</v>
      </c>
      <c r="C152" s="54" t="s">
        <v>533</v>
      </c>
      <c r="D152" s="54" t="s">
        <v>123</v>
      </c>
      <c r="E152" s="69" t="s">
        <v>1642</v>
      </c>
    </row>
    <row r="153" spans="1:5" ht="12.75">
      <c r="A153" s="65" t="s">
        <v>1509</v>
      </c>
      <c r="B153" s="54" t="s">
        <v>494</v>
      </c>
      <c r="C153" s="54" t="s">
        <v>508</v>
      </c>
      <c r="D153" s="54" t="s">
        <v>76</v>
      </c>
      <c r="E153" s="69" t="s">
        <v>1643</v>
      </c>
    </row>
    <row r="155" spans="1:2" ht="14.25">
      <c r="A155" s="66" t="s">
        <v>511</v>
      </c>
      <c r="B155" s="67"/>
    </row>
    <row r="156" spans="1:5" ht="15">
      <c r="A156" s="68" t="s">
        <v>0</v>
      </c>
      <c r="B156" s="68" t="s">
        <v>495</v>
      </c>
      <c r="C156" s="68" t="s">
        <v>496</v>
      </c>
      <c r="D156" s="68" t="s">
        <v>7</v>
      </c>
      <c r="E156" s="68" t="s">
        <v>497</v>
      </c>
    </row>
    <row r="157" spans="1:5" ht="12.75">
      <c r="A157" s="65" t="s">
        <v>283</v>
      </c>
      <c r="B157" s="54" t="s">
        <v>598</v>
      </c>
      <c r="C157" s="54" t="s">
        <v>529</v>
      </c>
      <c r="D157" s="54" t="s">
        <v>296</v>
      </c>
      <c r="E157" s="69" t="s">
        <v>1644</v>
      </c>
    </row>
    <row r="158" spans="1:5" ht="12.75">
      <c r="A158" s="65" t="s">
        <v>1555</v>
      </c>
      <c r="B158" s="54" t="s">
        <v>594</v>
      </c>
      <c r="C158" s="54" t="s">
        <v>533</v>
      </c>
      <c r="D158" s="54" t="s">
        <v>180</v>
      </c>
      <c r="E158" s="69" t="s">
        <v>1645</v>
      </c>
    </row>
    <row r="159" spans="1:5" ht="12.75">
      <c r="A159" s="65" t="s">
        <v>275</v>
      </c>
      <c r="B159" s="54" t="s">
        <v>601</v>
      </c>
      <c r="C159" s="54" t="s">
        <v>533</v>
      </c>
      <c r="D159" s="54" t="s">
        <v>251</v>
      </c>
      <c r="E159" s="69" t="s">
        <v>1646</v>
      </c>
    </row>
    <row r="160" spans="1:5" ht="12.75">
      <c r="A160" s="65" t="s">
        <v>883</v>
      </c>
      <c r="B160" s="54" t="s">
        <v>601</v>
      </c>
      <c r="C160" s="54" t="s">
        <v>501</v>
      </c>
      <c r="D160" s="54" t="s">
        <v>64</v>
      </c>
      <c r="E160" s="69" t="s">
        <v>1647</v>
      </c>
    </row>
    <row r="161" spans="1:5" ht="12.75">
      <c r="A161" s="65" t="s">
        <v>154</v>
      </c>
      <c r="B161" s="54" t="s">
        <v>608</v>
      </c>
      <c r="C161" s="54" t="s">
        <v>501</v>
      </c>
      <c r="D161" s="54" t="s">
        <v>53</v>
      </c>
      <c r="E161" s="69" t="s">
        <v>1648</v>
      </c>
    </row>
    <row r="162" spans="1:5" ht="12.75">
      <c r="A162" s="65" t="s">
        <v>932</v>
      </c>
      <c r="B162" s="54" t="s">
        <v>608</v>
      </c>
      <c r="C162" s="54" t="s">
        <v>508</v>
      </c>
      <c r="D162" s="54" t="s">
        <v>75</v>
      </c>
      <c r="E162" s="69" t="s">
        <v>1649</v>
      </c>
    </row>
    <row r="163" spans="1:5" ht="12.75">
      <c r="A163" s="65" t="s">
        <v>1538</v>
      </c>
      <c r="B163" s="54" t="s">
        <v>594</v>
      </c>
      <c r="C163" s="54" t="s">
        <v>529</v>
      </c>
      <c r="D163" s="54" t="s">
        <v>76</v>
      </c>
      <c r="E163" s="69" t="s">
        <v>1650</v>
      </c>
    </row>
  </sheetData>
  <sheetProtection/>
  <mergeCells count="24">
    <mergeCell ref="A53:L53"/>
    <mergeCell ref="A61:L61"/>
    <mergeCell ref="A71:L71"/>
    <mergeCell ref="A78:L78"/>
    <mergeCell ref="A14:L14"/>
    <mergeCell ref="A17:L17"/>
    <mergeCell ref="A21:L21"/>
    <mergeCell ref="A28:L28"/>
    <mergeCell ref="A34:L34"/>
    <mergeCell ref="A46:L46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7.00390625" style="54" bestFit="1" customWidth="1"/>
    <col min="2" max="2" width="26.875" style="54" bestFit="1" customWidth="1"/>
    <col min="3" max="3" width="7.75390625" style="54" bestFit="1" customWidth="1"/>
    <col min="4" max="4" width="6.875" style="54" bestFit="1" customWidth="1"/>
    <col min="5" max="5" width="17.25390625" style="54" bestFit="1" customWidth="1"/>
    <col min="6" max="6" width="30.00390625" style="54" bestFit="1" customWidth="1"/>
    <col min="7" max="9" width="6.875" style="54" bestFit="1" customWidth="1"/>
    <col min="10" max="10" width="6.875" style="54" customWidth="1"/>
    <col min="11" max="11" width="9.25390625" style="78" bestFit="1" customWidth="1"/>
    <col min="12" max="12" width="8.625" style="54" bestFit="1" customWidth="1"/>
    <col min="13" max="13" width="28.125" style="54" bestFit="1" customWidth="1"/>
  </cols>
  <sheetData>
    <row r="1" spans="1:13" s="1" customFormat="1" ht="15" customHeight="1">
      <c r="A1" s="26" t="s">
        <v>1710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1" customFormat="1" ht="51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7" customFormat="1" ht="12.75" customHeight="1">
      <c r="A3" s="15" t="s">
        <v>0</v>
      </c>
      <c r="B3" s="17" t="s">
        <v>1707</v>
      </c>
      <c r="C3" s="17" t="s">
        <v>11</v>
      </c>
      <c r="D3" s="13" t="s">
        <v>1</v>
      </c>
      <c r="E3" s="13" t="s">
        <v>2</v>
      </c>
      <c r="F3" s="11" t="s">
        <v>3</v>
      </c>
      <c r="G3" s="15" t="s">
        <v>5</v>
      </c>
      <c r="H3" s="13"/>
      <c r="I3" s="13"/>
      <c r="J3" s="9"/>
      <c r="K3" s="72" t="s">
        <v>7</v>
      </c>
      <c r="L3" s="13" t="s">
        <v>9</v>
      </c>
      <c r="M3" s="9" t="s">
        <v>8</v>
      </c>
    </row>
    <row r="4" spans="1:13" s="7" customFormat="1" ht="23.25" customHeight="1" thickBot="1">
      <c r="A4" s="16"/>
      <c r="B4" s="14"/>
      <c r="C4" s="14"/>
      <c r="D4" s="14"/>
      <c r="E4" s="14"/>
      <c r="F4" s="12"/>
      <c r="G4" s="3">
        <v>1</v>
      </c>
      <c r="H4" s="2">
        <v>2</v>
      </c>
      <c r="I4" s="2">
        <v>3</v>
      </c>
      <c r="J4" s="4" t="s">
        <v>10</v>
      </c>
      <c r="K4" s="73"/>
      <c r="L4" s="14"/>
      <c r="M4" s="10"/>
    </row>
    <row r="5" spans="1:12" ht="15">
      <c r="A5" s="34" t="s">
        <v>106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57" t="s">
        <v>1273</v>
      </c>
      <c r="B6" s="57" t="s">
        <v>1274</v>
      </c>
      <c r="C6" s="57" t="s">
        <v>1275</v>
      </c>
      <c r="D6" s="57">
        <v>10439</v>
      </c>
      <c r="E6" s="57" t="s">
        <v>34</v>
      </c>
      <c r="F6" s="57" t="s">
        <v>638</v>
      </c>
      <c r="G6" s="57" t="s">
        <v>25</v>
      </c>
      <c r="H6" s="57" t="s">
        <v>26</v>
      </c>
      <c r="I6" s="57" t="s">
        <v>93</v>
      </c>
      <c r="J6" s="58"/>
      <c r="K6" s="74">
        <v>105</v>
      </c>
      <c r="L6" s="57" t="str">
        <f>"109,6095"</f>
        <v>109,6095</v>
      </c>
      <c r="M6" s="57" t="s">
        <v>1276</v>
      </c>
    </row>
    <row r="7" spans="1:13" ht="12.75">
      <c r="A7" s="61" t="s">
        <v>1277</v>
      </c>
      <c r="B7" s="61" t="s">
        <v>1278</v>
      </c>
      <c r="C7" s="61" t="s">
        <v>1279</v>
      </c>
      <c r="D7" s="61">
        <v>10545</v>
      </c>
      <c r="E7" s="61" t="s">
        <v>306</v>
      </c>
      <c r="F7" s="61" t="s">
        <v>349</v>
      </c>
      <c r="G7" s="61" t="s">
        <v>138</v>
      </c>
      <c r="H7" s="61" t="s">
        <v>62</v>
      </c>
      <c r="I7" s="62" t="s">
        <v>93</v>
      </c>
      <c r="J7" s="62"/>
      <c r="K7" s="75">
        <v>102.5</v>
      </c>
      <c r="L7" s="61" t="str">
        <f>"108,0862"</f>
        <v>108,0862</v>
      </c>
      <c r="M7" s="61" t="s">
        <v>1280</v>
      </c>
    </row>
    <row r="9" spans="1:12" ht="15">
      <c r="A9" s="36" t="s">
        <v>96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3" ht="12.75">
      <c r="A10" s="55" t="s">
        <v>1195</v>
      </c>
      <c r="B10" s="55" t="s">
        <v>1196</v>
      </c>
      <c r="C10" s="55" t="s">
        <v>1281</v>
      </c>
      <c r="D10" s="55" t="s">
        <v>1282</v>
      </c>
      <c r="E10" s="55" t="s">
        <v>34</v>
      </c>
      <c r="F10" s="55" t="s">
        <v>1199</v>
      </c>
      <c r="G10" s="55" t="s">
        <v>1283</v>
      </c>
      <c r="H10" s="55" t="s">
        <v>1284</v>
      </c>
      <c r="I10" s="56" t="s">
        <v>56</v>
      </c>
      <c r="J10" s="56"/>
      <c r="K10" s="76">
        <v>180</v>
      </c>
      <c r="L10" s="55" t="str">
        <f>"143,7570"</f>
        <v>143,7570</v>
      </c>
      <c r="M10" s="55" t="s">
        <v>1200</v>
      </c>
    </row>
    <row r="12" spans="1:12" ht="15">
      <c r="A12" s="36" t="s">
        <v>116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3" ht="12.75">
      <c r="A13" s="55" t="s">
        <v>1285</v>
      </c>
      <c r="B13" s="55" t="s">
        <v>1286</v>
      </c>
      <c r="C13" s="55" t="s">
        <v>692</v>
      </c>
      <c r="D13" s="55" t="s">
        <v>693</v>
      </c>
      <c r="E13" s="55" t="s">
        <v>17</v>
      </c>
      <c r="F13" s="55" t="s">
        <v>18</v>
      </c>
      <c r="G13" s="55" t="s">
        <v>85</v>
      </c>
      <c r="H13" s="55" t="s">
        <v>1287</v>
      </c>
      <c r="I13" s="55" t="s">
        <v>129</v>
      </c>
      <c r="J13" s="56"/>
      <c r="K13" s="76">
        <v>130</v>
      </c>
      <c r="L13" s="55" t="str">
        <f>"108,4460"</f>
        <v>108,4460</v>
      </c>
      <c r="M13" s="55" t="s">
        <v>28</v>
      </c>
    </row>
    <row r="15" spans="1:12" ht="15">
      <c r="A15" s="36" t="s">
        <v>86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ht="12.75">
      <c r="A16" s="57" t="s">
        <v>892</v>
      </c>
      <c r="B16" s="57" t="s">
        <v>893</v>
      </c>
      <c r="C16" s="57" t="s">
        <v>894</v>
      </c>
      <c r="D16" s="57" t="s">
        <v>895</v>
      </c>
      <c r="E16" s="57" t="s">
        <v>733</v>
      </c>
      <c r="F16" s="57" t="s">
        <v>896</v>
      </c>
      <c r="G16" s="57" t="s">
        <v>55</v>
      </c>
      <c r="H16" s="57" t="s">
        <v>56</v>
      </c>
      <c r="I16" s="58" t="s">
        <v>123</v>
      </c>
      <c r="J16" s="58"/>
      <c r="K16" s="74">
        <v>190</v>
      </c>
      <c r="L16" s="57" t="str">
        <f>"131,0810"</f>
        <v>131,0810</v>
      </c>
      <c r="M16" s="57"/>
    </row>
    <row r="17" spans="1:13" ht="12.75">
      <c r="A17" s="59" t="s">
        <v>1288</v>
      </c>
      <c r="B17" s="59" t="s">
        <v>1289</v>
      </c>
      <c r="C17" s="59" t="s">
        <v>173</v>
      </c>
      <c r="D17" s="59" t="s">
        <v>174</v>
      </c>
      <c r="E17" s="59" t="s">
        <v>17</v>
      </c>
      <c r="F17" s="59" t="s">
        <v>18</v>
      </c>
      <c r="G17" s="60" t="s">
        <v>123</v>
      </c>
      <c r="H17" s="59" t="s">
        <v>187</v>
      </c>
      <c r="I17" s="60" t="s">
        <v>167</v>
      </c>
      <c r="J17" s="60"/>
      <c r="K17" s="77">
        <v>210</v>
      </c>
      <c r="L17" s="59" t="str">
        <f>"144,5955"</f>
        <v>144,5955</v>
      </c>
      <c r="M17" s="59" t="s">
        <v>354</v>
      </c>
    </row>
    <row r="18" spans="1:13" ht="12.75">
      <c r="A18" s="61" t="s">
        <v>1290</v>
      </c>
      <c r="B18" s="61" t="s">
        <v>1291</v>
      </c>
      <c r="C18" s="61" t="s">
        <v>173</v>
      </c>
      <c r="D18" s="61" t="s">
        <v>174</v>
      </c>
      <c r="E18" s="61" t="s">
        <v>17</v>
      </c>
      <c r="F18" s="61" t="s">
        <v>302</v>
      </c>
      <c r="G18" s="62" t="s">
        <v>75</v>
      </c>
      <c r="H18" s="61" t="s">
        <v>75</v>
      </c>
      <c r="I18" s="61" t="s">
        <v>76</v>
      </c>
      <c r="J18" s="62"/>
      <c r="K18" s="75">
        <v>160</v>
      </c>
      <c r="L18" s="61" t="str">
        <f>"110,1680"</f>
        <v>110,1680</v>
      </c>
      <c r="M18" s="61" t="s">
        <v>1292</v>
      </c>
    </row>
    <row r="20" spans="1:12" ht="15">
      <c r="A20" s="36" t="s">
        <v>96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3" ht="12.75">
      <c r="A21" s="57" t="s">
        <v>939</v>
      </c>
      <c r="B21" s="57" t="s">
        <v>940</v>
      </c>
      <c r="C21" s="57" t="s">
        <v>941</v>
      </c>
      <c r="D21" s="57" t="s">
        <v>942</v>
      </c>
      <c r="E21" s="57" t="s">
        <v>733</v>
      </c>
      <c r="F21" s="57" t="s">
        <v>943</v>
      </c>
      <c r="G21" s="57" t="s">
        <v>169</v>
      </c>
      <c r="H21" s="57" t="s">
        <v>180</v>
      </c>
      <c r="I21" s="58" t="s">
        <v>233</v>
      </c>
      <c r="J21" s="58"/>
      <c r="K21" s="74">
        <v>260</v>
      </c>
      <c r="L21" s="57" t="str">
        <f>"169,6110"</f>
        <v>169,6110</v>
      </c>
      <c r="M21" s="57"/>
    </row>
    <row r="22" spans="1:13" ht="12.75">
      <c r="A22" s="59" t="s">
        <v>953</v>
      </c>
      <c r="B22" s="59" t="s">
        <v>954</v>
      </c>
      <c r="C22" s="59" t="s">
        <v>955</v>
      </c>
      <c r="D22" s="59" t="s">
        <v>956</v>
      </c>
      <c r="E22" s="59" t="s">
        <v>17</v>
      </c>
      <c r="F22" s="59" t="s">
        <v>18</v>
      </c>
      <c r="G22" s="60" t="s">
        <v>253</v>
      </c>
      <c r="H22" s="60" t="s">
        <v>253</v>
      </c>
      <c r="I22" s="60" t="s">
        <v>253</v>
      </c>
      <c r="J22" s="60"/>
      <c r="K22" s="77">
        <v>0</v>
      </c>
      <c r="L22" s="59" t="str">
        <f>"0,0000"</f>
        <v>0,0000</v>
      </c>
      <c r="M22" s="59" t="s">
        <v>28</v>
      </c>
    </row>
    <row r="23" spans="1:13" ht="12.75">
      <c r="A23" s="59" t="s">
        <v>939</v>
      </c>
      <c r="B23" s="59" t="s">
        <v>1293</v>
      </c>
      <c r="C23" s="59" t="s">
        <v>1294</v>
      </c>
      <c r="D23" s="59" t="s">
        <v>1295</v>
      </c>
      <c r="E23" s="59" t="s">
        <v>733</v>
      </c>
      <c r="F23" s="59" t="s">
        <v>943</v>
      </c>
      <c r="G23" s="59" t="s">
        <v>169</v>
      </c>
      <c r="H23" s="59" t="s">
        <v>180</v>
      </c>
      <c r="I23" s="60" t="s">
        <v>233</v>
      </c>
      <c r="J23" s="60"/>
      <c r="K23" s="77">
        <v>260</v>
      </c>
      <c r="L23" s="59" t="str">
        <f>"168,8050"</f>
        <v>168,8050</v>
      </c>
      <c r="M23" s="59"/>
    </row>
    <row r="24" spans="1:13" ht="12.75">
      <c r="A24" s="59" t="s">
        <v>1296</v>
      </c>
      <c r="B24" s="59" t="s">
        <v>1297</v>
      </c>
      <c r="C24" s="59" t="s">
        <v>208</v>
      </c>
      <c r="D24" s="59" t="s">
        <v>209</v>
      </c>
      <c r="E24" s="59" t="s">
        <v>34</v>
      </c>
      <c r="F24" s="59" t="s">
        <v>1298</v>
      </c>
      <c r="G24" s="59" t="s">
        <v>123</v>
      </c>
      <c r="H24" s="60" t="s">
        <v>187</v>
      </c>
      <c r="I24" s="60" t="s">
        <v>187</v>
      </c>
      <c r="J24" s="60"/>
      <c r="K24" s="77">
        <v>200</v>
      </c>
      <c r="L24" s="59" t="str">
        <f>"128,9200"</f>
        <v>128,9200</v>
      </c>
      <c r="M24" s="59"/>
    </row>
    <row r="25" spans="1:13" ht="12.75">
      <c r="A25" s="59" t="s">
        <v>957</v>
      </c>
      <c r="B25" s="59" t="s">
        <v>958</v>
      </c>
      <c r="C25" s="59" t="s">
        <v>1299</v>
      </c>
      <c r="D25" s="59" t="s">
        <v>1300</v>
      </c>
      <c r="E25" s="59" t="s">
        <v>17</v>
      </c>
      <c r="F25" s="59" t="s">
        <v>18</v>
      </c>
      <c r="G25" s="60" t="s">
        <v>177</v>
      </c>
      <c r="H25" s="60" t="s">
        <v>177</v>
      </c>
      <c r="I25" s="60" t="s">
        <v>169</v>
      </c>
      <c r="J25" s="60"/>
      <c r="K25" s="77">
        <v>0</v>
      </c>
      <c r="L25" s="59" t="str">
        <f>"0,0000"</f>
        <v>0,0000</v>
      </c>
      <c r="M25" s="59" t="s">
        <v>959</v>
      </c>
    </row>
    <row r="26" spans="1:13" ht="12.75">
      <c r="A26" s="61" t="s">
        <v>1296</v>
      </c>
      <c r="B26" s="61" t="s">
        <v>1301</v>
      </c>
      <c r="C26" s="61" t="s">
        <v>208</v>
      </c>
      <c r="D26" s="61" t="s">
        <v>1302</v>
      </c>
      <c r="E26" s="61" t="s">
        <v>34</v>
      </c>
      <c r="F26" s="61" t="s">
        <v>1298</v>
      </c>
      <c r="G26" s="61" t="s">
        <v>123</v>
      </c>
      <c r="H26" s="62" t="s">
        <v>187</v>
      </c>
      <c r="I26" s="62" t="s">
        <v>187</v>
      </c>
      <c r="J26" s="62"/>
      <c r="K26" s="75">
        <v>200</v>
      </c>
      <c r="L26" s="61" t="str">
        <f>"150,1918"</f>
        <v>150,1918</v>
      </c>
      <c r="M26" s="61"/>
    </row>
    <row r="28" spans="1:12" ht="15">
      <c r="A28" s="36" t="s">
        <v>218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3" ht="12.75">
      <c r="A29" s="57" t="s">
        <v>735</v>
      </c>
      <c r="B29" s="57" t="s">
        <v>736</v>
      </c>
      <c r="C29" s="57" t="s">
        <v>1303</v>
      </c>
      <c r="D29" s="57" t="s">
        <v>1091</v>
      </c>
      <c r="E29" s="57" t="s">
        <v>733</v>
      </c>
      <c r="F29" s="57" t="s">
        <v>734</v>
      </c>
      <c r="G29" s="57" t="s">
        <v>103</v>
      </c>
      <c r="H29" s="58"/>
      <c r="I29" s="58"/>
      <c r="J29" s="58"/>
      <c r="K29" s="74">
        <v>130</v>
      </c>
      <c r="L29" s="57" t="str">
        <f>"81,5425"</f>
        <v>81,5425</v>
      </c>
      <c r="M29" s="57"/>
    </row>
    <row r="30" spans="1:13" ht="12.75">
      <c r="A30" s="59" t="s">
        <v>1304</v>
      </c>
      <c r="B30" s="59" t="s">
        <v>1305</v>
      </c>
      <c r="C30" s="59" t="s">
        <v>229</v>
      </c>
      <c r="D30" s="59" t="s">
        <v>230</v>
      </c>
      <c r="E30" s="59" t="s">
        <v>17</v>
      </c>
      <c r="F30" s="59" t="s">
        <v>18</v>
      </c>
      <c r="G30" s="59" t="s">
        <v>400</v>
      </c>
      <c r="H30" s="60" t="s">
        <v>1306</v>
      </c>
      <c r="I30" s="60" t="s">
        <v>1306</v>
      </c>
      <c r="J30" s="60"/>
      <c r="K30" s="77">
        <v>330</v>
      </c>
      <c r="L30" s="59" t="str">
        <f>"201,9105"</f>
        <v>201,9105</v>
      </c>
      <c r="M30" s="59" t="s">
        <v>1307</v>
      </c>
    </row>
    <row r="31" spans="1:13" ht="12.75">
      <c r="A31" s="59" t="s">
        <v>1308</v>
      </c>
      <c r="B31" s="59" t="s">
        <v>1309</v>
      </c>
      <c r="C31" s="59" t="s">
        <v>982</v>
      </c>
      <c r="D31" s="59" t="s">
        <v>983</v>
      </c>
      <c r="E31" s="59" t="s">
        <v>17</v>
      </c>
      <c r="F31" s="59" t="s">
        <v>18</v>
      </c>
      <c r="G31" s="59" t="s">
        <v>1310</v>
      </c>
      <c r="H31" s="59" t="s">
        <v>383</v>
      </c>
      <c r="I31" s="60" t="s">
        <v>294</v>
      </c>
      <c r="J31" s="60"/>
      <c r="K31" s="77">
        <v>262.5</v>
      </c>
      <c r="L31" s="59" t="str">
        <f>"161,3194"</f>
        <v>161,3194</v>
      </c>
      <c r="M31" s="59" t="s">
        <v>115</v>
      </c>
    </row>
    <row r="32" spans="1:13" ht="12.75">
      <c r="A32" s="59" t="s">
        <v>1311</v>
      </c>
      <c r="B32" s="59" t="s">
        <v>1312</v>
      </c>
      <c r="C32" s="59" t="s">
        <v>1313</v>
      </c>
      <c r="D32" s="59" t="s">
        <v>1314</v>
      </c>
      <c r="E32" s="59" t="s">
        <v>1092</v>
      </c>
      <c r="F32" s="59" t="s">
        <v>1315</v>
      </c>
      <c r="G32" s="59" t="s">
        <v>296</v>
      </c>
      <c r="H32" s="59" t="s">
        <v>167</v>
      </c>
      <c r="I32" s="59" t="s">
        <v>210</v>
      </c>
      <c r="J32" s="59" t="s">
        <v>1734</v>
      </c>
      <c r="K32" s="77">
        <v>235</v>
      </c>
      <c r="L32" s="59" t="str">
        <f>"144,6895"</f>
        <v>144,6895</v>
      </c>
      <c r="M32" s="59"/>
    </row>
    <row r="33" spans="1:13" ht="12.75">
      <c r="A33" s="59" t="s">
        <v>1316</v>
      </c>
      <c r="B33" s="59" t="s">
        <v>1317</v>
      </c>
      <c r="C33" s="59" t="s">
        <v>1318</v>
      </c>
      <c r="D33" s="59" t="s">
        <v>1319</v>
      </c>
      <c r="E33" s="59" t="s">
        <v>733</v>
      </c>
      <c r="F33" s="59" t="s">
        <v>1320</v>
      </c>
      <c r="G33" s="60" t="s">
        <v>123</v>
      </c>
      <c r="H33" s="60" t="s">
        <v>123</v>
      </c>
      <c r="I33" s="60" t="s">
        <v>296</v>
      </c>
      <c r="J33" s="60"/>
      <c r="K33" s="77">
        <v>0</v>
      </c>
      <c r="L33" s="59" t="str">
        <f>"0,0000"</f>
        <v>0,0000</v>
      </c>
      <c r="M33" s="59"/>
    </row>
    <row r="34" spans="1:13" ht="12.75">
      <c r="A34" s="59" t="s">
        <v>1034</v>
      </c>
      <c r="B34" s="59" t="s">
        <v>1035</v>
      </c>
      <c r="C34" s="59" t="s">
        <v>992</v>
      </c>
      <c r="D34" s="59" t="s">
        <v>916</v>
      </c>
      <c r="E34" s="59" t="s">
        <v>17</v>
      </c>
      <c r="F34" s="59" t="s">
        <v>144</v>
      </c>
      <c r="G34" s="59" t="s">
        <v>93</v>
      </c>
      <c r="H34" s="59" t="s">
        <v>186</v>
      </c>
      <c r="I34" s="59" t="s">
        <v>225</v>
      </c>
      <c r="J34" s="60"/>
      <c r="K34" s="77">
        <v>125</v>
      </c>
      <c r="L34" s="59" t="str">
        <f>"87,8315"</f>
        <v>87,8315</v>
      </c>
      <c r="M34" s="59" t="s">
        <v>303</v>
      </c>
    </row>
    <row r="35" spans="1:13" ht="12.75">
      <c r="A35" s="59" t="s">
        <v>1311</v>
      </c>
      <c r="B35" s="59" t="s">
        <v>1321</v>
      </c>
      <c r="C35" s="59" t="s">
        <v>1313</v>
      </c>
      <c r="D35" s="59" t="s">
        <v>1322</v>
      </c>
      <c r="E35" s="59" t="s">
        <v>1092</v>
      </c>
      <c r="F35" s="59" t="s">
        <v>1315</v>
      </c>
      <c r="G35" s="59" t="s">
        <v>296</v>
      </c>
      <c r="H35" s="59" t="s">
        <v>167</v>
      </c>
      <c r="I35" s="60"/>
      <c r="J35" s="60"/>
      <c r="K35" s="77">
        <v>225</v>
      </c>
      <c r="L35" s="59" t="str">
        <f>"172,6115"</f>
        <v>172,6115</v>
      </c>
      <c r="M35" s="59"/>
    </row>
    <row r="36" spans="1:13" ht="12.75">
      <c r="A36" s="61" t="s">
        <v>999</v>
      </c>
      <c r="B36" s="61" t="s">
        <v>1000</v>
      </c>
      <c r="C36" s="61" t="s">
        <v>741</v>
      </c>
      <c r="D36" s="61" t="s">
        <v>1323</v>
      </c>
      <c r="E36" s="61" t="s">
        <v>34</v>
      </c>
      <c r="F36" s="61" t="s">
        <v>1002</v>
      </c>
      <c r="G36" s="61" t="s">
        <v>64</v>
      </c>
      <c r="H36" s="61" t="s">
        <v>55</v>
      </c>
      <c r="I36" s="62" t="s">
        <v>253</v>
      </c>
      <c r="J36" s="62"/>
      <c r="K36" s="75">
        <v>175</v>
      </c>
      <c r="L36" s="61" t="str">
        <f>"141,0666"</f>
        <v>141,0666</v>
      </c>
      <c r="M36" s="61" t="s">
        <v>1003</v>
      </c>
    </row>
    <row r="38" spans="1:12" ht="15">
      <c r="A38" s="36" t="s">
        <v>288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ht="12.75">
      <c r="A39" s="57" t="s">
        <v>1324</v>
      </c>
      <c r="B39" s="57" t="s">
        <v>1325</v>
      </c>
      <c r="C39" s="57" t="s">
        <v>1326</v>
      </c>
      <c r="D39" s="57" t="s">
        <v>1327</v>
      </c>
      <c r="E39" s="57" t="s">
        <v>733</v>
      </c>
      <c r="F39" s="57" t="s">
        <v>943</v>
      </c>
      <c r="G39" s="57" t="s">
        <v>147</v>
      </c>
      <c r="H39" s="58" t="s">
        <v>179</v>
      </c>
      <c r="I39" s="58" t="s">
        <v>179</v>
      </c>
      <c r="J39" s="58"/>
      <c r="K39" s="74">
        <v>220</v>
      </c>
      <c r="L39" s="57" t="str">
        <f>"132,8800"</f>
        <v>132,8800</v>
      </c>
      <c r="M39" s="57"/>
    </row>
    <row r="40" spans="1:13" ht="12.75">
      <c r="A40" s="59" t="s">
        <v>748</v>
      </c>
      <c r="B40" s="59" t="s">
        <v>749</v>
      </c>
      <c r="C40" s="59" t="s">
        <v>750</v>
      </c>
      <c r="D40" s="59" t="s">
        <v>751</v>
      </c>
      <c r="E40" s="59" t="s">
        <v>733</v>
      </c>
      <c r="F40" s="59" t="s">
        <v>734</v>
      </c>
      <c r="G40" s="59" t="s">
        <v>76</v>
      </c>
      <c r="H40" s="59" t="s">
        <v>77</v>
      </c>
      <c r="I40" s="60" t="s">
        <v>55</v>
      </c>
      <c r="J40" s="60"/>
      <c r="K40" s="77">
        <v>170</v>
      </c>
      <c r="L40" s="59" t="str">
        <f>"100,3850"</f>
        <v>100,3850</v>
      </c>
      <c r="M40" s="59"/>
    </row>
    <row r="41" spans="1:13" ht="12.75">
      <c r="A41" s="59" t="s">
        <v>1328</v>
      </c>
      <c r="B41" s="59" t="s">
        <v>1329</v>
      </c>
      <c r="C41" s="59" t="s">
        <v>291</v>
      </c>
      <c r="D41" s="59" t="s">
        <v>292</v>
      </c>
      <c r="E41" s="59" t="s">
        <v>34</v>
      </c>
      <c r="F41" s="59" t="s">
        <v>972</v>
      </c>
      <c r="G41" s="59" t="s">
        <v>179</v>
      </c>
      <c r="H41" s="59" t="s">
        <v>252</v>
      </c>
      <c r="I41" s="60" t="s">
        <v>322</v>
      </c>
      <c r="J41" s="60"/>
      <c r="K41" s="77">
        <v>255</v>
      </c>
      <c r="L41" s="59" t="str">
        <f>"148,5502"</f>
        <v>148,5502</v>
      </c>
      <c r="M41" s="59" t="s">
        <v>973</v>
      </c>
    </row>
    <row r="42" spans="1:13" ht="12.75">
      <c r="A42" s="59" t="s">
        <v>1330</v>
      </c>
      <c r="B42" s="59" t="s">
        <v>1331</v>
      </c>
      <c r="C42" s="59" t="s">
        <v>338</v>
      </c>
      <c r="D42" s="59" t="s">
        <v>339</v>
      </c>
      <c r="E42" s="59" t="s">
        <v>34</v>
      </c>
      <c r="F42" s="59" t="s">
        <v>972</v>
      </c>
      <c r="G42" s="59" t="s">
        <v>254</v>
      </c>
      <c r="H42" s="59" t="s">
        <v>377</v>
      </c>
      <c r="I42" s="59" t="s">
        <v>1732</v>
      </c>
      <c r="J42" s="59" t="s">
        <v>1733</v>
      </c>
      <c r="K42" s="77">
        <v>340</v>
      </c>
      <c r="L42" s="59" t="str">
        <f>"197,8120"</f>
        <v>197,8120</v>
      </c>
      <c r="M42" s="59" t="s">
        <v>1332</v>
      </c>
    </row>
    <row r="43" spans="1:13" ht="12.75">
      <c r="A43" s="61" t="s">
        <v>1333</v>
      </c>
      <c r="B43" s="61" t="s">
        <v>1334</v>
      </c>
      <c r="C43" s="61" t="s">
        <v>1335</v>
      </c>
      <c r="D43" s="61" t="s">
        <v>1336</v>
      </c>
      <c r="E43" s="61" t="s">
        <v>17</v>
      </c>
      <c r="F43" s="61" t="s">
        <v>18</v>
      </c>
      <c r="G43" s="62" t="s">
        <v>169</v>
      </c>
      <c r="H43" s="62" t="s">
        <v>169</v>
      </c>
      <c r="I43" s="62" t="s">
        <v>169</v>
      </c>
      <c r="J43" s="62"/>
      <c r="K43" s="75">
        <v>0</v>
      </c>
      <c r="L43" s="61" t="str">
        <f>"0,0000"</f>
        <v>0,0000</v>
      </c>
      <c r="M43" s="61" t="s">
        <v>901</v>
      </c>
    </row>
    <row r="45" spans="1:12" ht="15">
      <c r="A45" s="36" t="s">
        <v>357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3" ht="12.75">
      <c r="A46" s="57" t="s">
        <v>1337</v>
      </c>
      <c r="B46" s="57" t="s">
        <v>1338</v>
      </c>
      <c r="C46" s="57" t="s">
        <v>1339</v>
      </c>
      <c r="D46" s="57" t="s">
        <v>1340</v>
      </c>
      <c r="E46" s="57" t="s">
        <v>34</v>
      </c>
      <c r="F46" s="57" t="s">
        <v>1298</v>
      </c>
      <c r="G46" s="57" t="s">
        <v>400</v>
      </c>
      <c r="H46" s="58" t="s">
        <v>761</v>
      </c>
      <c r="I46" s="58" t="s">
        <v>1341</v>
      </c>
      <c r="J46" s="58"/>
      <c r="K46" s="74">
        <v>330</v>
      </c>
      <c r="L46" s="57" t="str">
        <f>"186,1035"</f>
        <v>186,1035</v>
      </c>
      <c r="M46" s="57"/>
    </row>
    <row r="47" spans="1:13" ht="12.75">
      <c r="A47" s="59" t="s">
        <v>1342</v>
      </c>
      <c r="B47" s="59" t="s">
        <v>1343</v>
      </c>
      <c r="C47" s="59" t="s">
        <v>1344</v>
      </c>
      <c r="D47" s="59" t="s">
        <v>1345</v>
      </c>
      <c r="E47" s="59" t="s">
        <v>101</v>
      </c>
      <c r="F47" s="59" t="s">
        <v>997</v>
      </c>
      <c r="G47" s="60" t="s">
        <v>262</v>
      </c>
      <c r="H47" s="59" t="s">
        <v>262</v>
      </c>
      <c r="I47" s="60" t="s">
        <v>423</v>
      </c>
      <c r="J47" s="60"/>
      <c r="K47" s="77">
        <v>300</v>
      </c>
      <c r="L47" s="59" t="str">
        <f>"168,8700"</f>
        <v>168,8700</v>
      </c>
      <c r="M47" s="59" t="s">
        <v>1346</v>
      </c>
    </row>
    <row r="48" spans="1:13" ht="12.75">
      <c r="A48" s="59" t="s">
        <v>1347</v>
      </c>
      <c r="B48" s="59" t="s">
        <v>1348</v>
      </c>
      <c r="C48" s="59" t="s">
        <v>1349</v>
      </c>
      <c r="D48" s="59" t="s">
        <v>1350</v>
      </c>
      <c r="E48" s="59" t="s">
        <v>34</v>
      </c>
      <c r="F48" s="59" t="s">
        <v>638</v>
      </c>
      <c r="G48" s="60" t="s">
        <v>244</v>
      </c>
      <c r="H48" s="60" t="s">
        <v>244</v>
      </c>
      <c r="I48" s="60" t="s">
        <v>244</v>
      </c>
      <c r="J48" s="60"/>
      <c r="K48" s="77">
        <v>0</v>
      </c>
      <c r="L48" s="59" t="str">
        <f>"0,0000"</f>
        <v>0,0000</v>
      </c>
      <c r="M48" s="59"/>
    </row>
    <row r="49" spans="1:13" ht="12.75">
      <c r="A49" s="59" t="s">
        <v>1351</v>
      </c>
      <c r="B49" s="59" t="s">
        <v>1352</v>
      </c>
      <c r="C49" s="59" t="s">
        <v>1353</v>
      </c>
      <c r="D49" s="59" t="s">
        <v>1354</v>
      </c>
      <c r="E49" s="59" t="s">
        <v>716</v>
      </c>
      <c r="F49" s="59" t="s">
        <v>717</v>
      </c>
      <c r="G49" s="60" t="s">
        <v>177</v>
      </c>
      <c r="H49" s="59" t="s">
        <v>210</v>
      </c>
      <c r="I49" s="60" t="s">
        <v>251</v>
      </c>
      <c r="J49" s="60"/>
      <c r="K49" s="77">
        <v>235</v>
      </c>
      <c r="L49" s="59" t="str">
        <f>"148,7219"</f>
        <v>148,7219</v>
      </c>
      <c r="M49" s="59"/>
    </row>
    <row r="50" spans="1:13" ht="12.75">
      <c r="A50" s="59" t="s">
        <v>1355</v>
      </c>
      <c r="B50" s="59" t="s">
        <v>1356</v>
      </c>
      <c r="C50" s="59" t="s">
        <v>1357</v>
      </c>
      <c r="D50" s="59" t="s">
        <v>1358</v>
      </c>
      <c r="E50" s="59" t="s">
        <v>101</v>
      </c>
      <c r="F50" s="59" t="s">
        <v>1359</v>
      </c>
      <c r="G50" s="60" t="s">
        <v>123</v>
      </c>
      <c r="H50" s="59" t="s">
        <v>123</v>
      </c>
      <c r="I50" s="59" t="s">
        <v>147</v>
      </c>
      <c r="J50" s="60"/>
      <c r="K50" s="77">
        <v>220</v>
      </c>
      <c r="L50" s="59" t="str">
        <f>"131,5195"</f>
        <v>131,5195</v>
      </c>
      <c r="M50" s="59" t="s">
        <v>1360</v>
      </c>
    </row>
    <row r="51" spans="1:13" ht="12.75">
      <c r="A51" s="61" t="s">
        <v>1069</v>
      </c>
      <c r="B51" s="61" t="s">
        <v>1070</v>
      </c>
      <c r="C51" s="61" t="s">
        <v>1353</v>
      </c>
      <c r="D51" s="61" t="s">
        <v>1361</v>
      </c>
      <c r="E51" s="61" t="s">
        <v>34</v>
      </c>
      <c r="F51" s="61" t="s">
        <v>1073</v>
      </c>
      <c r="G51" s="61" t="s">
        <v>177</v>
      </c>
      <c r="H51" s="61" t="s">
        <v>179</v>
      </c>
      <c r="I51" s="61" t="s">
        <v>251</v>
      </c>
      <c r="J51" s="62" t="s">
        <v>1362</v>
      </c>
      <c r="K51" s="75">
        <v>245</v>
      </c>
      <c r="L51" s="61" t="str">
        <f>"176,1103"</f>
        <v>176,1103</v>
      </c>
      <c r="M51" s="61"/>
    </row>
    <row r="53" spans="1:12" ht="15">
      <c r="A53" s="36" t="s">
        <v>405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3" ht="12.75">
      <c r="A54" s="57" t="s">
        <v>1363</v>
      </c>
      <c r="B54" s="57" t="s">
        <v>1364</v>
      </c>
      <c r="C54" s="57" t="s">
        <v>1365</v>
      </c>
      <c r="D54" s="57" t="s">
        <v>1366</v>
      </c>
      <c r="E54" s="57" t="s">
        <v>733</v>
      </c>
      <c r="F54" s="57" t="s">
        <v>943</v>
      </c>
      <c r="G54" s="57" t="s">
        <v>180</v>
      </c>
      <c r="H54" s="58" t="s">
        <v>322</v>
      </c>
      <c r="I54" s="58" t="s">
        <v>322</v>
      </c>
      <c r="J54" s="58"/>
      <c r="K54" s="74">
        <v>260</v>
      </c>
      <c r="L54" s="57" t="str">
        <f>"146,1720"</f>
        <v>146,1720</v>
      </c>
      <c r="M54" s="57"/>
    </row>
    <row r="55" spans="1:13" ht="12.75">
      <c r="A55" s="59" t="s">
        <v>1088</v>
      </c>
      <c r="B55" s="59" t="s">
        <v>1367</v>
      </c>
      <c r="C55" s="59" t="s">
        <v>1090</v>
      </c>
      <c r="D55" s="59" t="s">
        <v>1368</v>
      </c>
      <c r="E55" s="59" t="s">
        <v>1092</v>
      </c>
      <c r="F55" s="59" t="s">
        <v>1093</v>
      </c>
      <c r="G55" s="59" t="s">
        <v>297</v>
      </c>
      <c r="H55" s="60" t="s">
        <v>447</v>
      </c>
      <c r="I55" s="60"/>
      <c r="J55" s="60"/>
      <c r="K55" s="77">
        <v>320</v>
      </c>
      <c r="L55" s="59" t="str">
        <f>"177,6320"</f>
        <v>177,6320</v>
      </c>
      <c r="M55" s="59"/>
    </row>
    <row r="56" spans="1:13" ht="12.75">
      <c r="A56" s="59" t="s">
        <v>1369</v>
      </c>
      <c r="B56" s="59" t="s">
        <v>1370</v>
      </c>
      <c r="C56" s="59" t="s">
        <v>1371</v>
      </c>
      <c r="D56" s="59" t="s">
        <v>1372</v>
      </c>
      <c r="E56" s="59" t="s">
        <v>101</v>
      </c>
      <c r="F56" s="59" t="s">
        <v>102</v>
      </c>
      <c r="G56" s="59" t="s">
        <v>262</v>
      </c>
      <c r="H56" s="59" t="s">
        <v>423</v>
      </c>
      <c r="I56" s="60" t="s">
        <v>1373</v>
      </c>
      <c r="J56" s="60"/>
      <c r="K56" s="77">
        <v>312.5</v>
      </c>
      <c r="L56" s="59" t="str">
        <f>"171,7187"</f>
        <v>171,7187</v>
      </c>
      <c r="M56" s="59"/>
    </row>
    <row r="57" spans="1:13" ht="12.75">
      <c r="A57" s="59" t="s">
        <v>1374</v>
      </c>
      <c r="B57" s="59" t="s">
        <v>1375</v>
      </c>
      <c r="C57" s="59" t="s">
        <v>1376</v>
      </c>
      <c r="D57" s="59" t="s">
        <v>1377</v>
      </c>
      <c r="E57" s="59" t="s">
        <v>34</v>
      </c>
      <c r="F57" s="59" t="s">
        <v>35</v>
      </c>
      <c r="G57" s="59" t="s">
        <v>180</v>
      </c>
      <c r="H57" s="60" t="s">
        <v>233</v>
      </c>
      <c r="I57" s="60" t="s">
        <v>233</v>
      </c>
      <c r="J57" s="60"/>
      <c r="K57" s="77">
        <v>260</v>
      </c>
      <c r="L57" s="59" t="str">
        <f>"142,9220"</f>
        <v>142,9220</v>
      </c>
      <c r="M57" s="59"/>
    </row>
    <row r="58" spans="1:13" ht="12.75">
      <c r="A58" s="59" t="s">
        <v>778</v>
      </c>
      <c r="B58" s="59" t="s">
        <v>779</v>
      </c>
      <c r="C58" s="59" t="s">
        <v>1378</v>
      </c>
      <c r="D58" s="59" t="s">
        <v>1379</v>
      </c>
      <c r="E58" s="59" t="s">
        <v>733</v>
      </c>
      <c r="F58" s="59" t="s">
        <v>734</v>
      </c>
      <c r="G58" s="59" t="s">
        <v>123</v>
      </c>
      <c r="H58" s="59" t="s">
        <v>210</v>
      </c>
      <c r="I58" s="59" t="s">
        <v>1380</v>
      </c>
      <c r="J58" s="60"/>
      <c r="K58" s="77">
        <v>242.5</v>
      </c>
      <c r="L58" s="59" t="str">
        <f>"133,1204"</f>
        <v>133,1204</v>
      </c>
      <c r="M58" s="59"/>
    </row>
    <row r="59" spans="1:13" ht="12.75">
      <c r="A59" s="59" t="s">
        <v>1381</v>
      </c>
      <c r="B59" s="59" t="s">
        <v>1382</v>
      </c>
      <c r="C59" s="59" t="s">
        <v>1383</v>
      </c>
      <c r="D59" s="59" t="s">
        <v>1384</v>
      </c>
      <c r="E59" s="59" t="s">
        <v>706</v>
      </c>
      <c r="F59" s="59" t="s">
        <v>1385</v>
      </c>
      <c r="G59" s="60" t="s">
        <v>179</v>
      </c>
      <c r="H59" s="59" t="s">
        <v>179</v>
      </c>
      <c r="I59" s="60" t="s">
        <v>1380</v>
      </c>
      <c r="J59" s="60"/>
      <c r="K59" s="77">
        <v>240</v>
      </c>
      <c r="L59" s="59" t="str">
        <f>"133,7040"</f>
        <v>133,7040</v>
      </c>
      <c r="M59" s="59" t="s">
        <v>1386</v>
      </c>
    </row>
    <row r="60" spans="1:13" ht="12.75">
      <c r="A60" s="59" t="s">
        <v>1387</v>
      </c>
      <c r="B60" s="59" t="s">
        <v>1388</v>
      </c>
      <c r="C60" s="59" t="s">
        <v>1389</v>
      </c>
      <c r="D60" s="59" t="s">
        <v>1390</v>
      </c>
      <c r="E60" s="59" t="s">
        <v>34</v>
      </c>
      <c r="F60" s="59" t="s">
        <v>1391</v>
      </c>
      <c r="G60" s="60" t="s">
        <v>254</v>
      </c>
      <c r="H60" s="60" t="s">
        <v>254</v>
      </c>
      <c r="I60" s="60" t="s">
        <v>254</v>
      </c>
      <c r="J60" s="60"/>
      <c r="K60" s="77">
        <v>0</v>
      </c>
      <c r="L60" s="59" t="str">
        <f>"0,0000"</f>
        <v>0,0000</v>
      </c>
      <c r="M60" s="59"/>
    </row>
    <row r="61" spans="1:13" ht="12.75">
      <c r="A61" s="59" t="s">
        <v>1393</v>
      </c>
      <c r="B61" s="59" t="s">
        <v>1394</v>
      </c>
      <c r="C61" s="59" t="s">
        <v>1395</v>
      </c>
      <c r="D61" s="59" t="s">
        <v>1396</v>
      </c>
      <c r="E61" s="59" t="s">
        <v>34</v>
      </c>
      <c r="F61" s="59" t="s">
        <v>1397</v>
      </c>
      <c r="G61" s="60" t="s">
        <v>262</v>
      </c>
      <c r="H61" s="59" t="s">
        <v>262</v>
      </c>
      <c r="I61" s="59" t="s">
        <v>254</v>
      </c>
      <c r="J61" s="60"/>
      <c r="K61" s="77">
        <v>310</v>
      </c>
      <c r="L61" s="59" t="str">
        <f>"170,9495"</f>
        <v>170,9495</v>
      </c>
      <c r="M61" s="59" t="s">
        <v>1398</v>
      </c>
    </row>
    <row r="62" spans="1:13" ht="12.75">
      <c r="A62" s="59" t="s">
        <v>1387</v>
      </c>
      <c r="B62" s="59" t="s">
        <v>1399</v>
      </c>
      <c r="C62" s="59" t="s">
        <v>1389</v>
      </c>
      <c r="D62" s="59" t="s">
        <v>1400</v>
      </c>
      <c r="E62" s="59" t="s">
        <v>34</v>
      </c>
      <c r="F62" s="59" t="s">
        <v>1391</v>
      </c>
      <c r="G62" s="60" t="s">
        <v>254</v>
      </c>
      <c r="H62" s="60" t="s">
        <v>254</v>
      </c>
      <c r="I62" s="60" t="s">
        <v>254</v>
      </c>
      <c r="J62" s="60"/>
      <c r="K62" s="77">
        <v>0</v>
      </c>
      <c r="L62" s="59" t="str">
        <f>"0,0000"</f>
        <v>0,0000</v>
      </c>
      <c r="M62" s="59" t="s">
        <v>1392</v>
      </c>
    </row>
    <row r="63" spans="1:13" ht="12.75">
      <c r="A63" s="59" t="s">
        <v>1401</v>
      </c>
      <c r="B63" s="59" t="s">
        <v>1402</v>
      </c>
      <c r="C63" s="59" t="s">
        <v>408</v>
      </c>
      <c r="D63" s="59" t="s">
        <v>1403</v>
      </c>
      <c r="E63" s="59" t="s">
        <v>733</v>
      </c>
      <c r="F63" s="59" t="s">
        <v>1404</v>
      </c>
      <c r="G63" s="59" t="s">
        <v>147</v>
      </c>
      <c r="H63" s="59" t="s">
        <v>179</v>
      </c>
      <c r="I63" s="60" t="s">
        <v>169</v>
      </c>
      <c r="J63" s="60"/>
      <c r="K63" s="77">
        <v>240</v>
      </c>
      <c r="L63" s="59" t="str">
        <f>"150,0414"</f>
        <v>150,0414</v>
      </c>
      <c r="M63" s="59"/>
    </row>
    <row r="64" spans="1:13" ht="12.75">
      <c r="A64" s="61" t="s">
        <v>1088</v>
      </c>
      <c r="B64" s="61" t="s">
        <v>1089</v>
      </c>
      <c r="C64" s="61" t="s">
        <v>1090</v>
      </c>
      <c r="D64" s="61" t="s">
        <v>1091</v>
      </c>
      <c r="E64" s="61" t="s">
        <v>1092</v>
      </c>
      <c r="F64" s="61" t="s">
        <v>1093</v>
      </c>
      <c r="G64" s="61" t="s">
        <v>297</v>
      </c>
      <c r="H64" s="62" t="s">
        <v>447</v>
      </c>
      <c r="I64" s="62"/>
      <c r="J64" s="62"/>
      <c r="K64" s="75">
        <v>320</v>
      </c>
      <c r="L64" s="61" t="str">
        <f>"200,7242"</f>
        <v>200,7242</v>
      </c>
      <c r="M64" s="61"/>
    </row>
    <row r="66" spans="1:12" ht="15">
      <c r="A66" s="36" t="s">
        <v>442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3" ht="12.75">
      <c r="A67" s="57" t="s">
        <v>470</v>
      </c>
      <c r="B67" s="57" t="s">
        <v>1094</v>
      </c>
      <c r="C67" s="57" t="s">
        <v>472</v>
      </c>
      <c r="D67" s="57" t="s">
        <v>473</v>
      </c>
      <c r="E67" s="57" t="s">
        <v>175</v>
      </c>
      <c r="F67" s="57" t="s">
        <v>474</v>
      </c>
      <c r="G67" s="58" t="s">
        <v>169</v>
      </c>
      <c r="H67" s="58"/>
      <c r="I67" s="58"/>
      <c r="J67" s="58"/>
      <c r="K67" s="74">
        <v>0</v>
      </c>
      <c r="L67" s="57" t="str">
        <f>"0,0000"</f>
        <v>0,0000</v>
      </c>
      <c r="M67" s="57"/>
    </row>
    <row r="68" spans="1:13" ht="12.75">
      <c r="A68" s="59" t="s">
        <v>1405</v>
      </c>
      <c r="B68" s="59" t="s">
        <v>1406</v>
      </c>
      <c r="C68" s="59" t="s">
        <v>1407</v>
      </c>
      <c r="D68" s="59" t="s">
        <v>1408</v>
      </c>
      <c r="E68" s="59" t="s">
        <v>733</v>
      </c>
      <c r="F68" s="59" t="s">
        <v>734</v>
      </c>
      <c r="G68" s="60" t="s">
        <v>244</v>
      </c>
      <c r="H68" s="59" t="s">
        <v>244</v>
      </c>
      <c r="I68" s="60" t="s">
        <v>417</v>
      </c>
      <c r="J68" s="60"/>
      <c r="K68" s="77">
        <v>290</v>
      </c>
      <c r="L68" s="59" t="str">
        <f>"156,8378"</f>
        <v>156,8378</v>
      </c>
      <c r="M68" s="59"/>
    </row>
    <row r="69" spans="1:13" ht="12.75">
      <c r="A69" s="59" t="s">
        <v>1409</v>
      </c>
      <c r="B69" s="59" t="s">
        <v>1410</v>
      </c>
      <c r="C69" s="59" t="s">
        <v>1407</v>
      </c>
      <c r="D69" s="59" t="s">
        <v>1408</v>
      </c>
      <c r="E69" s="59" t="s">
        <v>17</v>
      </c>
      <c r="F69" s="59" t="s">
        <v>18</v>
      </c>
      <c r="G69" s="60" t="s">
        <v>169</v>
      </c>
      <c r="H69" s="59" t="s">
        <v>169</v>
      </c>
      <c r="I69" s="60"/>
      <c r="J69" s="60"/>
      <c r="K69" s="77">
        <v>250</v>
      </c>
      <c r="L69" s="59" t="str">
        <f>"135,2050"</f>
        <v>135,2050</v>
      </c>
      <c r="M69" s="59" t="s">
        <v>28</v>
      </c>
    </row>
    <row r="70" spans="1:13" ht="12.75">
      <c r="A70" s="59" t="s">
        <v>1411</v>
      </c>
      <c r="B70" s="59" t="s">
        <v>1412</v>
      </c>
      <c r="C70" s="59" t="s">
        <v>1413</v>
      </c>
      <c r="D70" s="59" t="s">
        <v>1414</v>
      </c>
      <c r="E70" s="59" t="s">
        <v>17</v>
      </c>
      <c r="F70" s="59" t="s">
        <v>18</v>
      </c>
      <c r="G70" s="60" t="s">
        <v>322</v>
      </c>
      <c r="H70" s="60" t="s">
        <v>322</v>
      </c>
      <c r="I70" s="60" t="s">
        <v>322</v>
      </c>
      <c r="J70" s="60"/>
      <c r="K70" s="77">
        <v>0</v>
      </c>
      <c r="L70" s="59" t="str">
        <f>"0,0000"</f>
        <v>0,0000</v>
      </c>
      <c r="M70" s="59" t="s">
        <v>952</v>
      </c>
    </row>
    <row r="71" spans="1:13" ht="12.75">
      <c r="A71" s="59" t="s">
        <v>781</v>
      </c>
      <c r="B71" s="59" t="s">
        <v>434</v>
      </c>
      <c r="C71" s="59" t="s">
        <v>463</v>
      </c>
      <c r="D71" s="59" t="s">
        <v>464</v>
      </c>
      <c r="E71" s="59" t="s">
        <v>175</v>
      </c>
      <c r="F71" s="59" t="s">
        <v>176</v>
      </c>
      <c r="G71" s="60" t="s">
        <v>233</v>
      </c>
      <c r="H71" s="60"/>
      <c r="I71" s="60"/>
      <c r="J71" s="60"/>
      <c r="K71" s="77">
        <v>0</v>
      </c>
      <c r="L71" s="59" t="str">
        <f>"0,0000"</f>
        <v>0,0000</v>
      </c>
      <c r="M71" s="59"/>
    </row>
    <row r="72" spans="1:13" ht="12.75">
      <c r="A72" s="59" t="s">
        <v>1116</v>
      </c>
      <c r="B72" s="59" t="s">
        <v>1117</v>
      </c>
      <c r="C72" s="59" t="s">
        <v>1415</v>
      </c>
      <c r="D72" s="59" t="s">
        <v>1416</v>
      </c>
      <c r="E72" s="59" t="s">
        <v>34</v>
      </c>
      <c r="F72" s="59" t="s">
        <v>972</v>
      </c>
      <c r="G72" s="59" t="s">
        <v>177</v>
      </c>
      <c r="H72" s="59" t="s">
        <v>1310</v>
      </c>
      <c r="I72" s="60" t="s">
        <v>233</v>
      </c>
      <c r="J72" s="60"/>
      <c r="K72" s="77">
        <v>252.5</v>
      </c>
      <c r="L72" s="59" t="str">
        <f>"140,9205"</f>
        <v>140,9205</v>
      </c>
      <c r="M72" s="59" t="s">
        <v>1120</v>
      </c>
    </row>
    <row r="73" spans="1:13" ht="12.75">
      <c r="A73" s="61" t="s">
        <v>1417</v>
      </c>
      <c r="B73" s="61" t="s">
        <v>1418</v>
      </c>
      <c r="C73" s="61" t="s">
        <v>1419</v>
      </c>
      <c r="D73" s="61" t="s">
        <v>1420</v>
      </c>
      <c r="E73" s="61" t="s">
        <v>34</v>
      </c>
      <c r="F73" s="61" t="s">
        <v>35</v>
      </c>
      <c r="G73" s="62" t="s">
        <v>233</v>
      </c>
      <c r="H73" s="61" t="s">
        <v>233</v>
      </c>
      <c r="I73" s="62" t="s">
        <v>239</v>
      </c>
      <c r="J73" s="62"/>
      <c r="K73" s="75">
        <v>270</v>
      </c>
      <c r="L73" s="61" t="str">
        <f>"162,2544"</f>
        <v>162,2544</v>
      </c>
      <c r="M73" s="61" t="s">
        <v>1421</v>
      </c>
    </row>
    <row r="75" spans="1:12" ht="15">
      <c r="A75" s="36" t="s">
        <v>481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3" ht="12.75">
      <c r="A76" s="57" t="s">
        <v>1123</v>
      </c>
      <c r="B76" s="57" t="s">
        <v>1124</v>
      </c>
      <c r="C76" s="57" t="s">
        <v>1422</v>
      </c>
      <c r="D76" s="57" t="s">
        <v>1423</v>
      </c>
      <c r="E76" s="57" t="s">
        <v>17</v>
      </c>
      <c r="F76" s="57" t="s">
        <v>1125</v>
      </c>
      <c r="G76" s="57" t="s">
        <v>177</v>
      </c>
      <c r="H76" s="57" t="s">
        <v>251</v>
      </c>
      <c r="I76" s="58" t="s">
        <v>169</v>
      </c>
      <c r="J76" s="58"/>
      <c r="K76" s="74">
        <v>245</v>
      </c>
      <c r="L76" s="57" t="str">
        <f>"127,9941"</f>
        <v>127,9941</v>
      </c>
      <c r="M76" s="57" t="s">
        <v>1731</v>
      </c>
    </row>
    <row r="77" spans="1:13" ht="12.75">
      <c r="A77" s="59" t="s">
        <v>1424</v>
      </c>
      <c r="B77" s="59" t="s">
        <v>1425</v>
      </c>
      <c r="C77" s="59" t="s">
        <v>1426</v>
      </c>
      <c r="D77" s="59" t="s">
        <v>1427</v>
      </c>
      <c r="E77" s="59" t="s">
        <v>733</v>
      </c>
      <c r="F77" s="59" t="s">
        <v>943</v>
      </c>
      <c r="G77" s="59" t="s">
        <v>177</v>
      </c>
      <c r="H77" s="60" t="s">
        <v>262</v>
      </c>
      <c r="I77" s="60"/>
      <c r="J77" s="60"/>
      <c r="K77" s="77">
        <v>230</v>
      </c>
      <c r="L77" s="59" t="str">
        <f>"119,6287"</f>
        <v>119,6287</v>
      </c>
      <c r="M77" s="59"/>
    </row>
    <row r="78" spans="1:13" ht="12.75">
      <c r="A78" s="61" t="s">
        <v>1424</v>
      </c>
      <c r="B78" s="61" t="s">
        <v>1428</v>
      </c>
      <c r="C78" s="61" t="s">
        <v>1426</v>
      </c>
      <c r="D78" s="61" t="s">
        <v>1429</v>
      </c>
      <c r="E78" s="61" t="s">
        <v>733</v>
      </c>
      <c r="F78" s="61" t="s">
        <v>943</v>
      </c>
      <c r="G78" s="61" t="s">
        <v>177</v>
      </c>
      <c r="H78" s="62" t="s">
        <v>262</v>
      </c>
      <c r="I78" s="62"/>
      <c r="J78" s="62"/>
      <c r="K78" s="75">
        <v>230</v>
      </c>
      <c r="L78" s="61" t="str">
        <f>"149,0574"</f>
        <v>149,0574</v>
      </c>
      <c r="M78" s="61"/>
    </row>
    <row r="80" spans="5:6" ht="14.25">
      <c r="E80" s="70" t="s">
        <v>486</v>
      </c>
      <c r="F80" s="8" t="s">
        <v>1716</v>
      </c>
    </row>
    <row r="81" spans="5:6" ht="14.25">
      <c r="E81" s="70" t="s">
        <v>487</v>
      </c>
      <c r="F81" s="8" t="s">
        <v>1717</v>
      </c>
    </row>
    <row r="82" spans="5:6" ht="14.25">
      <c r="E82" s="70" t="s">
        <v>488</v>
      </c>
      <c r="F82" s="8" t="s">
        <v>1724</v>
      </c>
    </row>
    <row r="83" spans="5:6" ht="14.25">
      <c r="E83" s="70" t="s">
        <v>489</v>
      </c>
      <c r="F83" s="8" t="s">
        <v>1725</v>
      </c>
    </row>
    <row r="84" spans="5:6" ht="14.25">
      <c r="E84" s="70" t="s">
        <v>490</v>
      </c>
      <c r="F84" s="8" t="s">
        <v>1726</v>
      </c>
    </row>
    <row r="85" spans="5:6" ht="14.25">
      <c r="E85" s="70" t="s">
        <v>491</v>
      </c>
      <c r="F85" s="8" t="s">
        <v>1723</v>
      </c>
    </row>
    <row r="88" spans="1:2" ht="18">
      <c r="A88" s="63" t="s">
        <v>492</v>
      </c>
      <c r="B88" s="63"/>
    </row>
    <row r="89" spans="1:2" ht="15">
      <c r="A89" s="64" t="s">
        <v>493</v>
      </c>
      <c r="B89" s="64"/>
    </row>
    <row r="90" spans="1:2" ht="14.25">
      <c r="A90" s="66" t="s">
        <v>494</v>
      </c>
      <c r="B90" s="67"/>
    </row>
    <row r="91" spans="1:5" ht="15">
      <c r="A91" s="68" t="s">
        <v>0</v>
      </c>
      <c r="B91" s="68" t="s">
        <v>495</v>
      </c>
      <c r="C91" s="68" t="s">
        <v>496</v>
      </c>
      <c r="D91" s="68" t="s">
        <v>7</v>
      </c>
      <c r="E91" s="68" t="s">
        <v>497</v>
      </c>
    </row>
    <row r="92" spans="1:5" ht="12.75">
      <c r="A92" s="65" t="s">
        <v>1195</v>
      </c>
      <c r="B92" s="54" t="s">
        <v>494</v>
      </c>
      <c r="C92" s="54" t="s">
        <v>521</v>
      </c>
      <c r="D92" s="54" t="s">
        <v>145</v>
      </c>
      <c r="E92" s="69" t="s">
        <v>1430</v>
      </c>
    </row>
    <row r="93" spans="1:5" ht="12.75">
      <c r="A93" s="65" t="s">
        <v>1273</v>
      </c>
      <c r="B93" s="54" t="s">
        <v>494</v>
      </c>
      <c r="C93" s="54" t="s">
        <v>545</v>
      </c>
      <c r="D93" s="54" t="s">
        <v>93</v>
      </c>
      <c r="E93" s="69" t="s">
        <v>1431</v>
      </c>
    </row>
    <row r="94" spans="1:5" ht="12.75">
      <c r="A94" s="65" t="s">
        <v>1277</v>
      </c>
      <c r="B94" s="54" t="s">
        <v>494</v>
      </c>
      <c r="C94" s="54" t="s">
        <v>545</v>
      </c>
      <c r="D94" s="54" t="s">
        <v>62</v>
      </c>
      <c r="E94" s="69" t="s">
        <v>1432</v>
      </c>
    </row>
    <row r="97" spans="1:2" ht="15">
      <c r="A97" s="64" t="s">
        <v>515</v>
      </c>
      <c r="B97" s="64"/>
    </row>
    <row r="98" spans="1:2" ht="14.25">
      <c r="A98" s="66" t="s">
        <v>516</v>
      </c>
      <c r="B98" s="67"/>
    </row>
    <row r="99" spans="1:5" ht="15">
      <c r="A99" s="68" t="s">
        <v>0</v>
      </c>
      <c r="B99" s="68" t="s">
        <v>495</v>
      </c>
      <c r="C99" s="68" t="s">
        <v>496</v>
      </c>
      <c r="D99" s="68" t="s">
        <v>7</v>
      </c>
      <c r="E99" s="68" t="s">
        <v>497</v>
      </c>
    </row>
    <row r="100" spans="1:5" ht="12.75">
      <c r="A100" s="65" t="s">
        <v>939</v>
      </c>
      <c r="B100" s="54" t="s">
        <v>517</v>
      </c>
      <c r="C100" s="54" t="s">
        <v>521</v>
      </c>
      <c r="D100" s="54" t="s">
        <v>180</v>
      </c>
      <c r="E100" s="69" t="s">
        <v>1433</v>
      </c>
    </row>
    <row r="101" spans="1:5" ht="12.75">
      <c r="A101" s="65" t="s">
        <v>1324</v>
      </c>
      <c r="B101" s="54" t="s">
        <v>524</v>
      </c>
      <c r="C101" s="54" t="s">
        <v>533</v>
      </c>
      <c r="D101" s="54" t="s">
        <v>147</v>
      </c>
      <c r="E101" s="69" t="s">
        <v>1434</v>
      </c>
    </row>
    <row r="102" spans="1:5" ht="12.75">
      <c r="A102" s="65" t="s">
        <v>892</v>
      </c>
      <c r="B102" s="54" t="s">
        <v>520</v>
      </c>
      <c r="C102" s="54" t="s">
        <v>508</v>
      </c>
      <c r="D102" s="54" t="s">
        <v>56</v>
      </c>
      <c r="E102" s="69" t="s">
        <v>1435</v>
      </c>
    </row>
    <row r="103" spans="1:5" ht="12.75">
      <c r="A103" s="65" t="s">
        <v>1285</v>
      </c>
      <c r="B103" s="54" t="s">
        <v>520</v>
      </c>
      <c r="C103" s="54" t="s">
        <v>585</v>
      </c>
      <c r="D103" s="54" t="s">
        <v>103</v>
      </c>
      <c r="E103" s="69" t="s">
        <v>1436</v>
      </c>
    </row>
    <row r="104" spans="1:5" ht="12.75">
      <c r="A104" s="65" t="s">
        <v>748</v>
      </c>
      <c r="B104" s="54" t="s">
        <v>520</v>
      </c>
      <c r="C104" s="54" t="s">
        <v>533</v>
      </c>
      <c r="D104" s="54" t="s">
        <v>77</v>
      </c>
      <c r="E104" s="69" t="s">
        <v>1437</v>
      </c>
    </row>
    <row r="106" spans="1:2" ht="14.25">
      <c r="A106" s="66" t="s">
        <v>531</v>
      </c>
      <c r="B106" s="67"/>
    </row>
    <row r="107" spans="1:5" ht="15">
      <c r="A107" s="68" t="s">
        <v>0</v>
      </c>
      <c r="B107" s="68" t="s">
        <v>495</v>
      </c>
      <c r="C107" s="68" t="s">
        <v>496</v>
      </c>
      <c r="D107" s="68" t="s">
        <v>7</v>
      </c>
      <c r="E107" s="68" t="s">
        <v>497</v>
      </c>
    </row>
    <row r="108" spans="1:5" ht="12.75">
      <c r="A108" s="65" t="s">
        <v>1328</v>
      </c>
      <c r="B108" s="54" t="s">
        <v>532</v>
      </c>
      <c r="C108" s="54" t="s">
        <v>533</v>
      </c>
      <c r="D108" s="54" t="s">
        <v>252</v>
      </c>
      <c r="E108" s="69" t="s">
        <v>1438</v>
      </c>
    </row>
    <row r="109" spans="1:5" ht="12.75">
      <c r="A109" s="65" t="s">
        <v>1363</v>
      </c>
      <c r="B109" s="54" t="s">
        <v>532</v>
      </c>
      <c r="C109" s="54" t="s">
        <v>548</v>
      </c>
      <c r="D109" s="54" t="s">
        <v>180</v>
      </c>
      <c r="E109" s="69" t="s">
        <v>1439</v>
      </c>
    </row>
    <row r="110" spans="1:5" ht="12.75">
      <c r="A110" s="65" t="s">
        <v>735</v>
      </c>
      <c r="B110" s="54" t="s">
        <v>532</v>
      </c>
      <c r="C110" s="54" t="s">
        <v>529</v>
      </c>
      <c r="D110" s="54" t="s">
        <v>103</v>
      </c>
      <c r="E110" s="69" t="s">
        <v>1440</v>
      </c>
    </row>
    <row r="112" spans="1:2" ht="14.25">
      <c r="A112" s="66" t="s">
        <v>494</v>
      </c>
      <c r="B112" s="67"/>
    </row>
    <row r="113" spans="1:5" ht="15">
      <c r="A113" s="68" t="s">
        <v>0</v>
      </c>
      <c r="B113" s="68" t="s">
        <v>495</v>
      </c>
      <c r="C113" s="68" t="s">
        <v>496</v>
      </c>
      <c r="D113" s="68" t="s">
        <v>7</v>
      </c>
      <c r="E113" s="68" t="s">
        <v>497</v>
      </c>
    </row>
    <row r="114" spans="1:5" ht="12.75">
      <c r="A114" s="65" t="s">
        <v>1304</v>
      </c>
      <c r="B114" s="54" t="s">
        <v>494</v>
      </c>
      <c r="C114" s="54" t="s">
        <v>529</v>
      </c>
      <c r="D114" s="54" t="s">
        <v>400</v>
      </c>
      <c r="E114" s="69" t="s">
        <v>1441</v>
      </c>
    </row>
    <row r="115" spans="1:5" ht="12.75">
      <c r="A115" s="65" t="s">
        <v>1330</v>
      </c>
      <c r="B115" s="54" t="s">
        <v>494</v>
      </c>
      <c r="C115" s="54" t="s">
        <v>533</v>
      </c>
      <c r="D115" s="54" t="s">
        <v>447</v>
      </c>
      <c r="E115" s="69" t="s">
        <v>1442</v>
      </c>
    </row>
    <row r="116" spans="1:5" ht="12.75">
      <c r="A116" s="65" t="s">
        <v>1337</v>
      </c>
      <c r="B116" s="54" t="s">
        <v>494</v>
      </c>
      <c r="C116" s="54" t="s">
        <v>538</v>
      </c>
      <c r="D116" s="54" t="s">
        <v>400</v>
      </c>
      <c r="E116" s="69" t="s">
        <v>1443</v>
      </c>
    </row>
    <row r="117" spans="1:5" ht="12.75">
      <c r="A117" s="65" t="s">
        <v>1088</v>
      </c>
      <c r="B117" s="54" t="s">
        <v>494</v>
      </c>
      <c r="C117" s="54" t="s">
        <v>548</v>
      </c>
      <c r="D117" s="54" t="s">
        <v>297</v>
      </c>
      <c r="E117" s="69" t="s">
        <v>1444</v>
      </c>
    </row>
    <row r="118" spans="1:5" ht="12.75">
      <c r="A118" s="65" t="s">
        <v>1369</v>
      </c>
      <c r="B118" s="54" t="s">
        <v>494</v>
      </c>
      <c r="C118" s="54" t="s">
        <v>548</v>
      </c>
      <c r="D118" s="54" t="s">
        <v>423</v>
      </c>
      <c r="E118" s="69" t="s">
        <v>1445</v>
      </c>
    </row>
    <row r="119" spans="1:5" ht="12.75">
      <c r="A119" s="65" t="s">
        <v>1342</v>
      </c>
      <c r="B119" s="54" t="s">
        <v>494</v>
      </c>
      <c r="C119" s="54" t="s">
        <v>538</v>
      </c>
      <c r="D119" s="54" t="s">
        <v>262</v>
      </c>
      <c r="E119" s="69" t="s">
        <v>1446</v>
      </c>
    </row>
    <row r="120" spans="1:5" ht="12.75">
      <c r="A120" s="65" t="s">
        <v>939</v>
      </c>
      <c r="B120" s="54" t="s">
        <v>494</v>
      </c>
      <c r="C120" s="54" t="s">
        <v>521</v>
      </c>
      <c r="D120" s="54" t="s">
        <v>180</v>
      </c>
      <c r="E120" s="69" t="s">
        <v>1447</v>
      </c>
    </row>
    <row r="121" spans="1:5" ht="12.75">
      <c r="A121" s="65" t="s">
        <v>1308</v>
      </c>
      <c r="B121" s="54" t="s">
        <v>494</v>
      </c>
      <c r="C121" s="54" t="s">
        <v>529</v>
      </c>
      <c r="D121" s="54" t="s">
        <v>383</v>
      </c>
      <c r="E121" s="69" t="s">
        <v>1448</v>
      </c>
    </row>
    <row r="122" spans="1:5" ht="12.75">
      <c r="A122" s="65" t="s">
        <v>1405</v>
      </c>
      <c r="B122" s="54" t="s">
        <v>494</v>
      </c>
      <c r="C122" s="54" t="s">
        <v>554</v>
      </c>
      <c r="D122" s="54" t="s">
        <v>244</v>
      </c>
      <c r="E122" s="69" t="s">
        <v>1449</v>
      </c>
    </row>
    <row r="123" spans="1:5" ht="12.75">
      <c r="A123" s="65" t="s">
        <v>1311</v>
      </c>
      <c r="B123" s="54" t="s">
        <v>494</v>
      </c>
      <c r="C123" s="54" t="s">
        <v>529</v>
      </c>
      <c r="D123" s="54" t="s">
        <v>210</v>
      </c>
      <c r="E123" s="69" t="s">
        <v>1450</v>
      </c>
    </row>
    <row r="124" spans="1:5" ht="12.75">
      <c r="A124" s="65" t="s">
        <v>1288</v>
      </c>
      <c r="B124" s="54" t="s">
        <v>494</v>
      </c>
      <c r="C124" s="54" t="s">
        <v>508</v>
      </c>
      <c r="D124" s="54" t="s">
        <v>187</v>
      </c>
      <c r="E124" s="69" t="s">
        <v>1451</v>
      </c>
    </row>
    <row r="125" spans="1:5" ht="12.75">
      <c r="A125" s="65" t="s">
        <v>1374</v>
      </c>
      <c r="B125" s="54" t="s">
        <v>494</v>
      </c>
      <c r="C125" s="54" t="s">
        <v>548</v>
      </c>
      <c r="D125" s="54" t="s">
        <v>180</v>
      </c>
      <c r="E125" s="69" t="s">
        <v>1452</v>
      </c>
    </row>
    <row r="126" spans="1:5" ht="12.75">
      <c r="A126" s="65" t="s">
        <v>1409</v>
      </c>
      <c r="B126" s="54" t="s">
        <v>494</v>
      </c>
      <c r="C126" s="54" t="s">
        <v>554</v>
      </c>
      <c r="D126" s="54" t="s">
        <v>169</v>
      </c>
      <c r="E126" s="69" t="s">
        <v>1453</v>
      </c>
    </row>
    <row r="127" spans="1:5" ht="12.75">
      <c r="A127" s="65" t="s">
        <v>1381</v>
      </c>
      <c r="B127" s="54" t="s">
        <v>494</v>
      </c>
      <c r="C127" s="54" t="s">
        <v>548</v>
      </c>
      <c r="D127" s="54" t="s">
        <v>179</v>
      </c>
      <c r="E127" s="69" t="s">
        <v>1454</v>
      </c>
    </row>
    <row r="128" spans="1:5" ht="12.75">
      <c r="A128" s="65" t="s">
        <v>778</v>
      </c>
      <c r="B128" s="54" t="s">
        <v>494</v>
      </c>
      <c r="C128" s="54" t="s">
        <v>548</v>
      </c>
      <c r="D128" s="54" t="s">
        <v>1380</v>
      </c>
      <c r="E128" s="69" t="s">
        <v>1455</v>
      </c>
    </row>
    <row r="129" spans="1:5" ht="12.75">
      <c r="A129" s="65" t="s">
        <v>1296</v>
      </c>
      <c r="B129" s="54" t="s">
        <v>494</v>
      </c>
      <c r="C129" s="54" t="s">
        <v>521</v>
      </c>
      <c r="D129" s="54" t="s">
        <v>123</v>
      </c>
      <c r="E129" s="69" t="s">
        <v>1456</v>
      </c>
    </row>
    <row r="130" spans="1:5" ht="12.75">
      <c r="A130" s="65" t="s">
        <v>1123</v>
      </c>
      <c r="B130" s="54" t="s">
        <v>494</v>
      </c>
      <c r="C130" s="54" t="s">
        <v>592</v>
      </c>
      <c r="D130" s="54" t="s">
        <v>251</v>
      </c>
      <c r="E130" s="69" t="s">
        <v>1457</v>
      </c>
    </row>
    <row r="131" spans="1:5" ht="12.75">
      <c r="A131" s="65" t="s">
        <v>1424</v>
      </c>
      <c r="B131" s="54" t="s">
        <v>494</v>
      </c>
      <c r="C131" s="54" t="s">
        <v>592</v>
      </c>
      <c r="D131" s="54" t="s">
        <v>177</v>
      </c>
      <c r="E131" s="69" t="s">
        <v>1458</v>
      </c>
    </row>
    <row r="132" spans="1:5" ht="12.75">
      <c r="A132" s="65" t="s">
        <v>1290</v>
      </c>
      <c r="B132" s="54" t="s">
        <v>494</v>
      </c>
      <c r="C132" s="54" t="s">
        <v>508</v>
      </c>
      <c r="D132" s="54" t="s">
        <v>76</v>
      </c>
      <c r="E132" s="69" t="s">
        <v>1459</v>
      </c>
    </row>
    <row r="134" spans="1:2" ht="14.25">
      <c r="A134" s="66" t="s">
        <v>511</v>
      </c>
      <c r="B134" s="67"/>
    </row>
    <row r="135" spans="1:5" ht="15">
      <c r="A135" s="68" t="s">
        <v>0</v>
      </c>
      <c r="B135" s="68" t="s">
        <v>495</v>
      </c>
      <c r="C135" s="68" t="s">
        <v>496</v>
      </c>
      <c r="D135" s="68" t="s">
        <v>7</v>
      </c>
      <c r="E135" s="68" t="s">
        <v>497</v>
      </c>
    </row>
    <row r="136" spans="1:5" ht="12.75">
      <c r="A136" s="65" t="s">
        <v>1088</v>
      </c>
      <c r="B136" s="54" t="s">
        <v>594</v>
      </c>
      <c r="C136" s="54" t="s">
        <v>548</v>
      </c>
      <c r="D136" s="54" t="s">
        <v>297</v>
      </c>
      <c r="E136" s="69" t="s">
        <v>1460</v>
      </c>
    </row>
    <row r="137" spans="1:5" ht="12.75">
      <c r="A137" s="65" t="s">
        <v>1069</v>
      </c>
      <c r="B137" s="54" t="s">
        <v>601</v>
      </c>
      <c r="C137" s="54" t="s">
        <v>538</v>
      </c>
      <c r="D137" s="54" t="s">
        <v>251</v>
      </c>
      <c r="E137" s="69" t="s">
        <v>1461</v>
      </c>
    </row>
    <row r="138" spans="1:5" ht="12.75">
      <c r="A138" s="65" t="s">
        <v>1311</v>
      </c>
      <c r="B138" s="54" t="s">
        <v>601</v>
      </c>
      <c r="C138" s="54" t="s">
        <v>529</v>
      </c>
      <c r="D138" s="54" t="s">
        <v>167</v>
      </c>
      <c r="E138" s="69" t="s">
        <v>1462</v>
      </c>
    </row>
    <row r="139" spans="1:5" ht="12.75">
      <c r="A139" s="65" t="s">
        <v>1393</v>
      </c>
      <c r="B139" s="54" t="s">
        <v>605</v>
      </c>
      <c r="C139" s="54" t="s">
        <v>548</v>
      </c>
      <c r="D139" s="54" t="s">
        <v>254</v>
      </c>
      <c r="E139" s="69" t="s">
        <v>1463</v>
      </c>
    </row>
    <row r="140" spans="1:5" ht="12.75">
      <c r="A140" s="65" t="s">
        <v>1417</v>
      </c>
      <c r="B140" s="54" t="s">
        <v>512</v>
      </c>
      <c r="C140" s="54" t="s">
        <v>554</v>
      </c>
      <c r="D140" s="54" t="s">
        <v>233</v>
      </c>
      <c r="E140" s="69" t="s">
        <v>1464</v>
      </c>
    </row>
    <row r="141" spans="1:5" ht="12.75">
      <c r="A141" s="65" t="s">
        <v>1296</v>
      </c>
      <c r="B141" s="54" t="s">
        <v>594</v>
      </c>
      <c r="C141" s="54" t="s">
        <v>521</v>
      </c>
      <c r="D141" s="54" t="s">
        <v>123</v>
      </c>
      <c r="E141" s="69" t="s">
        <v>1465</v>
      </c>
    </row>
    <row r="142" spans="1:5" ht="12.75">
      <c r="A142" s="65" t="s">
        <v>1401</v>
      </c>
      <c r="B142" s="54" t="s">
        <v>512</v>
      </c>
      <c r="C142" s="54" t="s">
        <v>548</v>
      </c>
      <c r="D142" s="54" t="s">
        <v>179</v>
      </c>
      <c r="E142" s="69" t="s">
        <v>1466</v>
      </c>
    </row>
    <row r="143" spans="1:5" ht="12.75">
      <c r="A143" s="65" t="s">
        <v>1424</v>
      </c>
      <c r="B143" s="54" t="s">
        <v>601</v>
      </c>
      <c r="C143" s="54" t="s">
        <v>592</v>
      </c>
      <c r="D143" s="54" t="s">
        <v>177</v>
      </c>
      <c r="E143" s="69" t="s">
        <v>1467</v>
      </c>
    </row>
    <row r="144" spans="1:5" ht="12.75">
      <c r="A144" s="65" t="s">
        <v>1351</v>
      </c>
      <c r="B144" s="54" t="s">
        <v>512</v>
      </c>
      <c r="C144" s="54" t="s">
        <v>538</v>
      </c>
      <c r="D144" s="54" t="s">
        <v>210</v>
      </c>
      <c r="E144" s="69" t="s">
        <v>1468</v>
      </c>
    </row>
    <row r="145" spans="1:5" ht="12.75">
      <c r="A145" s="65" t="s">
        <v>999</v>
      </c>
      <c r="B145" s="54" t="s">
        <v>601</v>
      </c>
      <c r="C145" s="54" t="s">
        <v>529</v>
      </c>
      <c r="D145" s="54" t="s">
        <v>55</v>
      </c>
      <c r="E145" s="69" t="s">
        <v>1469</v>
      </c>
    </row>
    <row r="146" spans="1:5" ht="12.75">
      <c r="A146" s="65" t="s">
        <v>1116</v>
      </c>
      <c r="B146" s="54" t="s">
        <v>605</v>
      </c>
      <c r="C146" s="54" t="s">
        <v>554</v>
      </c>
      <c r="D146" s="54" t="s">
        <v>1310</v>
      </c>
      <c r="E146" s="69" t="s">
        <v>1470</v>
      </c>
    </row>
    <row r="147" spans="1:5" ht="12.75">
      <c r="A147" s="65" t="s">
        <v>1355</v>
      </c>
      <c r="B147" s="54" t="s">
        <v>512</v>
      </c>
      <c r="C147" s="54" t="s">
        <v>538</v>
      </c>
      <c r="D147" s="54" t="s">
        <v>147</v>
      </c>
      <c r="E147" s="69" t="s">
        <v>1471</v>
      </c>
    </row>
    <row r="148" spans="1:5" ht="12.75">
      <c r="A148" s="65" t="s">
        <v>1034</v>
      </c>
      <c r="B148" s="54" t="s">
        <v>594</v>
      </c>
      <c r="C148" s="54" t="s">
        <v>529</v>
      </c>
      <c r="D148" s="54" t="s">
        <v>225</v>
      </c>
      <c r="E148" s="69" t="s">
        <v>1472</v>
      </c>
    </row>
  </sheetData>
  <sheetProtection/>
  <mergeCells count="22">
    <mergeCell ref="A66:L66"/>
    <mergeCell ref="A75:L75"/>
    <mergeCell ref="A15:L15"/>
    <mergeCell ref="A20:L20"/>
    <mergeCell ref="A28:L28"/>
    <mergeCell ref="A38:L38"/>
    <mergeCell ref="A45:L45"/>
    <mergeCell ref="A53:L53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7.00390625" style="54" bestFit="1" customWidth="1"/>
    <col min="2" max="2" width="26.875" style="54" bestFit="1" customWidth="1"/>
    <col min="3" max="3" width="7.75390625" style="54" bestFit="1" customWidth="1"/>
    <col min="4" max="4" width="6.875" style="54" bestFit="1" customWidth="1"/>
    <col min="5" max="5" width="17.25390625" style="54" bestFit="1" customWidth="1"/>
    <col min="6" max="6" width="31.75390625" style="54" bestFit="1" customWidth="1"/>
    <col min="7" max="10" width="5.625" style="54" bestFit="1" customWidth="1"/>
    <col min="11" max="11" width="6.75390625" style="54" bestFit="1" customWidth="1"/>
    <col min="12" max="12" width="8.625" style="54" bestFit="1" customWidth="1"/>
    <col min="13" max="13" width="14.875" style="54" bestFit="1" customWidth="1"/>
  </cols>
  <sheetData>
    <row r="1" spans="1:13" s="1" customFormat="1" ht="15" customHeight="1">
      <c r="A1" s="26" t="s">
        <v>1711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1" customFormat="1" ht="48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7" customFormat="1" ht="12.75" customHeight="1">
      <c r="A3" s="15" t="s">
        <v>0</v>
      </c>
      <c r="B3" s="17" t="s">
        <v>1707</v>
      </c>
      <c r="C3" s="17" t="s">
        <v>11</v>
      </c>
      <c r="D3" s="13" t="s">
        <v>1</v>
      </c>
      <c r="E3" s="13" t="s">
        <v>2</v>
      </c>
      <c r="F3" s="11" t="s">
        <v>3</v>
      </c>
      <c r="G3" s="15" t="s">
        <v>5</v>
      </c>
      <c r="H3" s="13"/>
      <c r="I3" s="13"/>
      <c r="J3" s="9"/>
      <c r="K3" s="32" t="s">
        <v>7</v>
      </c>
      <c r="L3" s="13" t="s">
        <v>9</v>
      </c>
      <c r="M3" s="9" t="s">
        <v>8</v>
      </c>
    </row>
    <row r="4" spans="1:13" s="7" customFormat="1" ht="23.25" customHeight="1" thickBot="1">
      <c r="A4" s="16"/>
      <c r="B4" s="14"/>
      <c r="C4" s="14"/>
      <c r="D4" s="14"/>
      <c r="E4" s="14"/>
      <c r="F4" s="12"/>
      <c r="G4" s="3">
        <v>1</v>
      </c>
      <c r="H4" s="2">
        <v>2</v>
      </c>
      <c r="I4" s="2">
        <v>3</v>
      </c>
      <c r="J4" s="4" t="s">
        <v>10</v>
      </c>
      <c r="K4" s="33"/>
      <c r="L4" s="14"/>
      <c r="M4" s="10"/>
    </row>
    <row r="5" spans="1:12" ht="15">
      <c r="A5" s="34" t="s">
        <v>86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55" t="s">
        <v>832</v>
      </c>
      <c r="B6" s="55" t="s">
        <v>833</v>
      </c>
      <c r="C6" s="55" t="s">
        <v>834</v>
      </c>
      <c r="D6" s="55" t="s">
        <v>835</v>
      </c>
      <c r="E6" s="55" t="s">
        <v>34</v>
      </c>
      <c r="F6" s="55" t="s">
        <v>824</v>
      </c>
      <c r="G6" s="55" t="s">
        <v>50</v>
      </c>
      <c r="H6" s="55" t="s">
        <v>51</v>
      </c>
      <c r="I6" s="56" t="s">
        <v>53</v>
      </c>
      <c r="J6" s="56"/>
      <c r="K6" s="55">
        <v>140</v>
      </c>
      <c r="L6" s="55" t="str">
        <f>"134,8343"</f>
        <v>134,8343</v>
      </c>
      <c r="M6" s="55" t="s">
        <v>836</v>
      </c>
    </row>
    <row r="8" spans="1:12" ht="15">
      <c r="A8" s="36" t="s">
        <v>96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ht="12.75">
      <c r="A9" s="55" t="s">
        <v>1195</v>
      </c>
      <c r="B9" s="55" t="s">
        <v>1196</v>
      </c>
      <c r="C9" s="55" t="s">
        <v>1197</v>
      </c>
      <c r="D9" s="55" t="s">
        <v>1198</v>
      </c>
      <c r="E9" s="55" t="s">
        <v>34</v>
      </c>
      <c r="F9" s="55" t="s">
        <v>1199</v>
      </c>
      <c r="G9" s="55" t="s">
        <v>113</v>
      </c>
      <c r="H9" s="55" t="s">
        <v>139</v>
      </c>
      <c r="I9" s="55" t="s">
        <v>122</v>
      </c>
      <c r="J9" s="56"/>
      <c r="K9" s="55">
        <v>187.5</v>
      </c>
      <c r="L9" s="55" t="str">
        <f>"148,0219"</f>
        <v>148,0219</v>
      </c>
      <c r="M9" s="55" t="s">
        <v>1200</v>
      </c>
    </row>
    <row r="11" spans="1:12" ht="15">
      <c r="A11" s="36" t="s">
        <v>218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ht="12.75">
      <c r="A12" s="55" t="s">
        <v>1201</v>
      </c>
      <c r="B12" s="55" t="s">
        <v>1202</v>
      </c>
      <c r="C12" s="55" t="s">
        <v>272</v>
      </c>
      <c r="D12" s="55" t="s">
        <v>1203</v>
      </c>
      <c r="E12" s="55" t="s">
        <v>91</v>
      </c>
      <c r="F12" s="55" t="s">
        <v>1204</v>
      </c>
      <c r="G12" s="56" t="s">
        <v>56</v>
      </c>
      <c r="H12" s="56" t="s">
        <v>123</v>
      </c>
      <c r="I12" s="55" t="s">
        <v>123</v>
      </c>
      <c r="J12" s="56" t="s">
        <v>187</v>
      </c>
      <c r="K12" s="55">
        <v>200</v>
      </c>
      <c r="L12" s="55" t="str">
        <f>"149,9400"</f>
        <v>149,9400</v>
      </c>
      <c r="M12" s="55" t="s">
        <v>1205</v>
      </c>
    </row>
    <row r="14" spans="1:12" ht="15">
      <c r="A14" s="36" t="s">
        <v>86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ht="12.75">
      <c r="A15" s="57" t="s">
        <v>917</v>
      </c>
      <c r="B15" s="57" t="s">
        <v>918</v>
      </c>
      <c r="C15" s="57" t="s">
        <v>164</v>
      </c>
      <c r="D15" s="57" t="s">
        <v>165</v>
      </c>
      <c r="E15" s="57" t="s">
        <v>17</v>
      </c>
      <c r="F15" s="57" t="s">
        <v>919</v>
      </c>
      <c r="G15" s="57" t="s">
        <v>56</v>
      </c>
      <c r="H15" s="57" t="s">
        <v>640</v>
      </c>
      <c r="I15" s="58" t="s">
        <v>187</v>
      </c>
      <c r="J15" s="58"/>
      <c r="K15" s="57">
        <v>202.5</v>
      </c>
      <c r="L15" s="57" t="str">
        <f>"140,2616"</f>
        <v>140,2616</v>
      </c>
      <c r="M15" s="57"/>
    </row>
    <row r="16" spans="1:13" ht="12.75">
      <c r="A16" s="61" t="s">
        <v>181</v>
      </c>
      <c r="B16" s="61" t="s">
        <v>182</v>
      </c>
      <c r="C16" s="61" t="s">
        <v>1206</v>
      </c>
      <c r="D16" s="61" t="s">
        <v>1207</v>
      </c>
      <c r="E16" s="61" t="s">
        <v>91</v>
      </c>
      <c r="F16" s="61" t="s">
        <v>185</v>
      </c>
      <c r="G16" s="61" t="s">
        <v>50</v>
      </c>
      <c r="H16" s="61" t="s">
        <v>51</v>
      </c>
      <c r="I16" s="61" t="s">
        <v>53</v>
      </c>
      <c r="J16" s="62"/>
      <c r="K16" s="61">
        <v>145</v>
      </c>
      <c r="L16" s="61" t="str">
        <f>"103,5372"</f>
        <v>103,5372</v>
      </c>
      <c r="M16" s="61" t="s">
        <v>188</v>
      </c>
    </row>
    <row r="18" spans="1:12" ht="15">
      <c r="A18" s="36" t="s">
        <v>96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3" ht="12.75">
      <c r="A19" s="57" t="s">
        <v>1208</v>
      </c>
      <c r="B19" s="57" t="s">
        <v>1209</v>
      </c>
      <c r="C19" s="57" t="s">
        <v>208</v>
      </c>
      <c r="D19" s="57" t="s">
        <v>209</v>
      </c>
      <c r="E19" s="57" t="s">
        <v>306</v>
      </c>
      <c r="F19" s="57" t="s">
        <v>349</v>
      </c>
      <c r="G19" s="57" t="s">
        <v>238</v>
      </c>
      <c r="H19" s="57" t="s">
        <v>262</v>
      </c>
      <c r="I19" s="58" t="s">
        <v>1210</v>
      </c>
      <c r="J19" s="58"/>
      <c r="K19" s="57">
        <v>300</v>
      </c>
      <c r="L19" s="57" t="str">
        <f>"193,3800"</f>
        <v>193,3800</v>
      </c>
      <c r="M19" s="57"/>
    </row>
    <row r="20" spans="1:13" ht="12.75">
      <c r="A20" s="59" t="s">
        <v>1211</v>
      </c>
      <c r="B20" s="59" t="s">
        <v>1212</v>
      </c>
      <c r="C20" s="59" t="s">
        <v>677</v>
      </c>
      <c r="D20" s="59" t="s">
        <v>1213</v>
      </c>
      <c r="E20" s="59" t="s">
        <v>17</v>
      </c>
      <c r="F20" s="59" t="s">
        <v>18</v>
      </c>
      <c r="G20" s="59" t="s">
        <v>225</v>
      </c>
      <c r="H20" s="59" t="s">
        <v>51</v>
      </c>
      <c r="I20" s="60" t="s">
        <v>75</v>
      </c>
      <c r="J20" s="60"/>
      <c r="K20" s="59">
        <v>140</v>
      </c>
      <c r="L20" s="59" t="str">
        <f>"90,3140"</f>
        <v>90,3140</v>
      </c>
      <c r="M20" s="59" t="s">
        <v>115</v>
      </c>
    </row>
    <row r="21" spans="1:13" ht="12.75">
      <c r="A21" s="61" t="s">
        <v>212</v>
      </c>
      <c r="B21" s="61" t="s">
        <v>213</v>
      </c>
      <c r="C21" s="61" t="s">
        <v>677</v>
      </c>
      <c r="D21" s="61" t="s">
        <v>1213</v>
      </c>
      <c r="E21" s="61" t="s">
        <v>17</v>
      </c>
      <c r="F21" s="61" t="s">
        <v>18</v>
      </c>
      <c r="G21" s="61" t="s">
        <v>74</v>
      </c>
      <c r="H21" s="62"/>
      <c r="I21" s="62"/>
      <c r="J21" s="62"/>
      <c r="K21" s="61">
        <v>85</v>
      </c>
      <c r="L21" s="61" t="str">
        <f>"54,8335"</f>
        <v>54,8335</v>
      </c>
      <c r="M21" s="61" t="s">
        <v>216</v>
      </c>
    </row>
    <row r="23" spans="1:12" ht="15">
      <c r="A23" s="36" t="s">
        <v>218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3" ht="12.75">
      <c r="A24" s="57" t="s">
        <v>1214</v>
      </c>
      <c r="B24" s="57" t="s">
        <v>1215</v>
      </c>
      <c r="C24" s="57" t="s">
        <v>992</v>
      </c>
      <c r="D24" s="57" t="s">
        <v>993</v>
      </c>
      <c r="E24" s="57" t="s">
        <v>17</v>
      </c>
      <c r="F24" s="57" t="s">
        <v>302</v>
      </c>
      <c r="G24" s="57" t="s">
        <v>147</v>
      </c>
      <c r="H24" s="57" t="s">
        <v>509</v>
      </c>
      <c r="I24" s="57" t="s">
        <v>635</v>
      </c>
      <c r="J24" s="58"/>
      <c r="K24" s="57">
        <v>232.5</v>
      </c>
      <c r="L24" s="57" t="str">
        <f>"142,4295"</f>
        <v>142,4295</v>
      </c>
      <c r="M24" s="57" t="s">
        <v>303</v>
      </c>
    </row>
    <row r="25" spans="1:13" ht="12.75">
      <c r="A25" s="59" t="s">
        <v>1216</v>
      </c>
      <c r="B25" s="59" t="s">
        <v>1217</v>
      </c>
      <c r="C25" s="59" t="s">
        <v>229</v>
      </c>
      <c r="D25" s="59" t="s">
        <v>230</v>
      </c>
      <c r="E25" s="59" t="s">
        <v>17</v>
      </c>
      <c r="F25" s="59" t="s">
        <v>18</v>
      </c>
      <c r="G25" s="59" t="s">
        <v>187</v>
      </c>
      <c r="H25" s="59" t="s">
        <v>509</v>
      </c>
      <c r="I25" s="60" t="s">
        <v>635</v>
      </c>
      <c r="J25" s="60"/>
      <c r="K25" s="59">
        <v>222.5</v>
      </c>
      <c r="L25" s="59" t="str">
        <f>"136,1366"</f>
        <v>136,1366</v>
      </c>
      <c r="M25" s="59"/>
    </row>
    <row r="26" spans="1:13" ht="12.75">
      <c r="A26" s="61" t="s">
        <v>1034</v>
      </c>
      <c r="B26" s="61" t="s">
        <v>1035</v>
      </c>
      <c r="C26" s="61" t="s">
        <v>229</v>
      </c>
      <c r="D26" s="61" t="s">
        <v>1218</v>
      </c>
      <c r="E26" s="61" t="s">
        <v>17</v>
      </c>
      <c r="F26" s="61" t="s">
        <v>144</v>
      </c>
      <c r="G26" s="62" t="s">
        <v>27</v>
      </c>
      <c r="H26" s="62" t="s">
        <v>27</v>
      </c>
      <c r="I26" s="62" t="s">
        <v>27</v>
      </c>
      <c r="J26" s="62"/>
      <c r="K26" s="61">
        <v>0</v>
      </c>
      <c r="L26" s="61" t="str">
        <f>"0,0000"</f>
        <v>0,0000</v>
      </c>
      <c r="M26" s="61" t="s">
        <v>303</v>
      </c>
    </row>
    <row r="28" spans="1:12" ht="15">
      <c r="A28" s="36" t="s">
        <v>288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3" ht="12.75">
      <c r="A29" s="57" t="s">
        <v>1219</v>
      </c>
      <c r="B29" s="57" t="s">
        <v>1220</v>
      </c>
      <c r="C29" s="57" t="s">
        <v>1221</v>
      </c>
      <c r="D29" s="57" t="s">
        <v>1222</v>
      </c>
      <c r="E29" s="57" t="s">
        <v>17</v>
      </c>
      <c r="F29" s="57" t="s">
        <v>302</v>
      </c>
      <c r="G29" s="57" t="s">
        <v>187</v>
      </c>
      <c r="H29" s="57" t="s">
        <v>296</v>
      </c>
      <c r="I29" s="57" t="s">
        <v>167</v>
      </c>
      <c r="J29" s="58"/>
      <c r="K29" s="57">
        <v>225</v>
      </c>
      <c r="L29" s="57" t="str">
        <f>"131,7600"</f>
        <v>131,7600</v>
      </c>
      <c r="M29" s="57" t="s">
        <v>303</v>
      </c>
    </row>
    <row r="30" spans="1:13" ht="12.75">
      <c r="A30" s="59" t="s">
        <v>1223</v>
      </c>
      <c r="B30" s="59" t="s">
        <v>1224</v>
      </c>
      <c r="C30" s="59" t="s">
        <v>338</v>
      </c>
      <c r="D30" s="59" t="s">
        <v>339</v>
      </c>
      <c r="E30" s="59" t="s">
        <v>17</v>
      </c>
      <c r="F30" s="59" t="s">
        <v>18</v>
      </c>
      <c r="G30" s="59" t="s">
        <v>296</v>
      </c>
      <c r="H30" s="60" t="s">
        <v>147</v>
      </c>
      <c r="I30" s="60" t="s">
        <v>124</v>
      </c>
      <c r="J30" s="60"/>
      <c r="K30" s="59">
        <v>215</v>
      </c>
      <c r="L30" s="59" t="str">
        <f>"125,0870"</f>
        <v>125,0870</v>
      </c>
      <c r="M30" s="59" t="s">
        <v>115</v>
      </c>
    </row>
    <row r="31" spans="1:13" ht="12.75">
      <c r="A31" s="59" t="s">
        <v>264</v>
      </c>
      <c r="B31" s="59" t="s">
        <v>265</v>
      </c>
      <c r="C31" s="59" t="s">
        <v>1225</v>
      </c>
      <c r="D31" s="59" t="s">
        <v>1226</v>
      </c>
      <c r="E31" s="59" t="s">
        <v>91</v>
      </c>
      <c r="F31" s="59" t="s">
        <v>268</v>
      </c>
      <c r="G31" s="59" t="s">
        <v>103</v>
      </c>
      <c r="H31" s="59" t="s">
        <v>51</v>
      </c>
      <c r="I31" s="60" t="s">
        <v>75</v>
      </c>
      <c r="J31" s="60"/>
      <c r="K31" s="59">
        <v>140</v>
      </c>
      <c r="L31" s="59" t="str">
        <f>"84,2730"</f>
        <v>84,2730</v>
      </c>
      <c r="M31" s="59" t="s">
        <v>269</v>
      </c>
    </row>
    <row r="32" spans="1:13" ht="12.75">
      <c r="A32" s="61" t="s">
        <v>1037</v>
      </c>
      <c r="B32" s="61" t="s">
        <v>1038</v>
      </c>
      <c r="C32" s="61" t="s">
        <v>1039</v>
      </c>
      <c r="D32" s="61" t="s">
        <v>1040</v>
      </c>
      <c r="E32" s="61" t="s">
        <v>34</v>
      </c>
      <c r="F32" s="61" t="s">
        <v>1041</v>
      </c>
      <c r="G32" s="61" t="s">
        <v>187</v>
      </c>
      <c r="H32" s="62"/>
      <c r="I32" s="62"/>
      <c r="J32" s="62"/>
      <c r="K32" s="61">
        <v>210</v>
      </c>
      <c r="L32" s="61" t="str">
        <f>"156,2132"</f>
        <v>156,2132</v>
      </c>
      <c r="M32" s="61"/>
    </row>
    <row r="34" spans="1:12" ht="15">
      <c r="A34" s="36" t="s">
        <v>357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3" ht="12.75">
      <c r="A35" s="57" t="s">
        <v>1227</v>
      </c>
      <c r="B35" s="57" t="s">
        <v>1228</v>
      </c>
      <c r="C35" s="57" t="s">
        <v>1048</v>
      </c>
      <c r="D35" s="57" t="s">
        <v>1049</v>
      </c>
      <c r="E35" s="57" t="s">
        <v>17</v>
      </c>
      <c r="F35" s="57" t="s">
        <v>18</v>
      </c>
      <c r="G35" s="57" t="s">
        <v>262</v>
      </c>
      <c r="H35" s="58" t="s">
        <v>377</v>
      </c>
      <c r="I35" s="58"/>
      <c r="J35" s="58"/>
      <c r="K35" s="57">
        <v>300</v>
      </c>
      <c r="L35" s="57" t="str">
        <f>"168,7500"</f>
        <v>168,7500</v>
      </c>
      <c r="M35" s="57"/>
    </row>
    <row r="36" spans="1:13" ht="12.75">
      <c r="A36" s="59" t="s">
        <v>1229</v>
      </c>
      <c r="B36" s="59" t="s">
        <v>1230</v>
      </c>
      <c r="C36" s="59" t="s">
        <v>1231</v>
      </c>
      <c r="D36" s="59" t="s">
        <v>1232</v>
      </c>
      <c r="E36" s="59" t="s">
        <v>17</v>
      </c>
      <c r="F36" s="59" t="s">
        <v>18</v>
      </c>
      <c r="G36" s="59" t="s">
        <v>56</v>
      </c>
      <c r="H36" s="59" t="s">
        <v>280</v>
      </c>
      <c r="I36" s="60" t="s">
        <v>384</v>
      </c>
      <c r="J36" s="60"/>
      <c r="K36" s="59">
        <v>205</v>
      </c>
      <c r="L36" s="59" t="str">
        <f>"119,0743"</f>
        <v>119,0743</v>
      </c>
      <c r="M36" s="59" t="s">
        <v>153</v>
      </c>
    </row>
    <row r="37" spans="1:13" ht="12.75">
      <c r="A37" s="61" t="s">
        <v>1233</v>
      </c>
      <c r="B37" s="61" t="s">
        <v>1234</v>
      </c>
      <c r="C37" s="61" t="s">
        <v>1235</v>
      </c>
      <c r="D37" s="61" t="s">
        <v>1236</v>
      </c>
      <c r="E37" s="61" t="s">
        <v>17</v>
      </c>
      <c r="F37" s="61" t="s">
        <v>18</v>
      </c>
      <c r="G37" s="61" t="s">
        <v>56</v>
      </c>
      <c r="H37" s="61" t="s">
        <v>123</v>
      </c>
      <c r="I37" s="62" t="s">
        <v>280</v>
      </c>
      <c r="J37" s="62"/>
      <c r="K37" s="61">
        <v>200</v>
      </c>
      <c r="L37" s="61" t="str">
        <f>"116,2100"</f>
        <v>116,2100</v>
      </c>
      <c r="M37" s="61" t="s">
        <v>303</v>
      </c>
    </row>
    <row r="39" spans="1:12" ht="15">
      <c r="A39" s="36" t="s">
        <v>405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3" ht="12.75">
      <c r="A40" s="55" t="s">
        <v>1237</v>
      </c>
      <c r="B40" s="55" t="s">
        <v>1238</v>
      </c>
      <c r="C40" s="55" t="s">
        <v>1239</v>
      </c>
      <c r="D40" s="55" t="s">
        <v>1240</v>
      </c>
      <c r="E40" s="55" t="s">
        <v>17</v>
      </c>
      <c r="F40" s="55" t="s">
        <v>144</v>
      </c>
      <c r="G40" s="55" t="s">
        <v>147</v>
      </c>
      <c r="H40" s="55" t="s">
        <v>177</v>
      </c>
      <c r="I40" s="56" t="s">
        <v>210</v>
      </c>
      <c r="J40" s="56"/>
      <c r="K40" s="55">
        <v>230</v>
      </c>
      <c r="L40" s="55" t="str">
        <f>"128,5125"</f>
        <v>128,5125</v>
      </c>
      <c r="M40" s="55" t="s">
        <v>303</v>
      </c>
    </row>
    <row r="42" spans="1:12" ht="15">
      <c r="A42" s="36" t="s">
        <v>442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3" ht="12.75">
      <c r="A43" s="57" t="s">
        <v>470</v>
      </c>
      <c r="B43" s="57" t="s">
        <v>1094</v>
      </c>
      <c r="C43" s="57" t="s">
        <v>472</v>
      </c>
      <c r="D43" s="57" t="s">
        <v>473</v>
      </c>
      <c r="E43" s="57" t="s">
        <v>175</v>
      </c>
      <c r="F43" s="57" t="s">
        <v>474</v>
      </c>
      <c r="G43" s="58" t="s">
        <v>180</v>
      </c>
      <c r="H43" s="57" t="s">
        <v>233</v>
      </c>
      <c r="I43" s="57" t="s">
        <v>238</v>
      </c>
      <c r="J43" s="58"/>
      <c r="K43" s="57">
        <v>285</v>
      </c>
      <c r="L43" s="57" t="str">
        <f>"154,7978"</f>
        <v>154,7978</v>
      </c>
      <c r="M43" s="57"/>
    </row>
    <row r="44" spans="1:13" ht="12.75">
      <c r="A44" s="59" t="s">
        <v>781</v>
      </c>
      <c r="B44" s="59" t="s">
        <v>434</v>
      </c>
      <c r="C44" s="59" t="s">
        <v>463</v>
      </c>
      <c r="D44" s="59" t="s">
        <v>464</v>
      </c>
      <c r="E44" s="59" t="s">
        <v>175</v>
      </c>
      <c r="F44" s="59" t="s">
        <v>176</v>
      </c>
      <c r="G44" s="59" t="s">
        <v>233</v>
      </c>
      <c r="H44" s="59" t="s">
        <v>238</v>
      </c>
      <c r="I44" s="60" t="s">
        <v>262</v>
      </c>
      <c r="J44" s="60"/>
      <c r="K44" s="59">
        <v>285</v>
      </c>
      <c r="L44" s="59" t="str">
        <f>"154,1023"</f>
        <v>154,1023</v>
      </c>
      <c r="M44" s="59"/>
    </row>
    <row r="45" spans="1:13" ht="12.75">
      <c r="A45" s="59" t="s">
        <v>1108</v>
      </c>
      <c r="B45" s="59" t="s">
        <v>1109</v>
      </c>
      <c r="C45" s="59" t="s">
        <v>1110</v>
      </c>
      <c r="D45" s="59" t="s">
        <v>1111</v>
      </c>
      <c r="E45" s="59" t="s">
        <v>17</v>
      </c>
      <c r="F45" s="59" t="s">
        <v>18</v>
      </c>
      <c r="G45" s="59" t="s">
        <v>56</v>
      </c>
      <c r="H45" s="60"/>
      <c r="I45" s="60"/>
      <c r="J45" s="60"/>
      <c r="K45" s="59">
        <v>190</v>
      </c>
      <c r="L45" s="59" t="str">
        <f>"103,4303"</f>
        <v>103,4303</v>
      </c>
      <c r="M45" s="59"/>
    </row>
    <row r="46" spans="1:13" ht="12.75">
      <c r="A46" s="59" t="s">
        <v>1241</v>
      </c>
      <c r="B46" s="59" t="s">
        <v>1242</v>
      </c>
      <c r="C46" s="59" t="s">
        <v>1243</v>
      </c>
      <c r="D46" s="59" t="s">
        <v>1244</v>
      </c>
      <c r="E46" s="59" t="s">
        <v>175</v>
      </c>
      <c r="F46" s="59" t="s">
        <v>176</v>
      </c>
      <c r="G46" s="59" t="s">
        <v>26</v>
      </c>
      <c r="H46" s="60"/>
      <c r="I46" s="60"/>
      <c r="J46" s="60"/>
      <c r="K46" s="59">
        <v>100</v>
      </c>
      <c r="L46" s="59" t="str">
        <f>"54,1820"</f>
        <v>54,1820</v>
      </c>
      <c r="M46" s="59"/>
    </row>
    <row r="47" spans="1:13" ht="12.75">
      <c r="A47" s="61" t="s">
        <v>1245</v>
      </c>
      <c r="B47" s="61" t="s">
        <v>1246</v>
      </c>
      <c r="C47" s="61" t="s">
        <v>1247</v>
      </c>
      <c r="D47" s="61" t="s">
        <v>1248</v>
      </c>
      <c r="E47" s="61" t="s">
        <v>716</v>
      </c>
      <c r="F47" s="61" t="s">
        <v>717</v>
      </c>
      <c r="G47" s="61" t="s">
        <v>179</v>
      </c>
      <c r="H47" s="61" t="s">
        <v>281</v>
      </c>
      <c r="I47" s="62" t="s">
        <v>180</v>
      </c>
      <c r="J47" s="62"/>
      <c r="K47" s="61">
        <v>250</v>
      </c>
      <c r="L47" s="61" t="str">
        <f>"186,9232"</f>
        <v>186,9232</v>
      </c>
      <c r="M47" s="61"/>
    </row>
    <row r="49" spans="1:12" ht="15">
      <c r="A49" s="36" t="s">
        <v>481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3" ht="12.75">
      <c r="A50" s="55" t="s">
        <v>782</v>
      </c>
      <c r="B50" s="55" t="s">
        <v>783</v>
      </c>
      <c r="C50" s="55" t="s">
        <v>784</v>
      </c>
      <c r="D50" s="55" t="s">
        <v>785</v>
      </c>
      <c r="E50" s="55" t="s">
        <v>175</v>
      </c>
      <c r="F50" s="55" t="s">
        <v>176</v>
      </c>
      <c r="G50" s="55" t="s">
        <v>233</v>
      </c>
      <c r="H50" s="55" t="s">
        <v>244</v>
      </c>
      <c r="I50" s="56" t="s">
        <v>254</v>
      </c>
      <c r="J50" s="56"/>
      <c r="K50" s="55">
        <v>290</v>
      </c>
      <c r="L50" s="55" t="str">
        <f>"151,2857"</f>
        <v>151,2857</v>
      </c>
      <c r="M50" s="55"/>
    </row>
    <row r="52" spans="5:6" ht="14.25">
      <c r="E52" s="70" t="s">
        <v>486</v>
      </c>
      <c r="F52" s="8" t="s">
        <v>1716</v>
      </c>
    </row>
    <row r="53" spans="5:6" ht="14.25">
      <c r="E53" s="70" t="s">
        <v>487</v>
      </c>
      <c r="F53" s="8" t="s">
        <v>1717</v>
      </c>
    </row>
    <row r="54" spans="5:6" ht="14.25">
      <c r="E54" s="70" t="s">
        <v>488</v>
      </c>
      <c r="F54" s="8" t="s">
        <v>1727</v>
      </c>
    </row>
    <row r="55" spans="5:6" ht="14.25">
      <c r="E55" s="70" t="s">
        <v>489</v>
      </c>
      <c r="F55" s="8" t="s">
        <v>1721</v>
      </c>
    </row>
    <row r="56" spans="5:6" ht="14.25">
      <c r="E56" s="70" t="s">
        <v>490</v>
      </c>
      <c r="F56" s="8" t="s">
        <v>1720</v>
      </c>
    </row>
    <row r="57" spans="5:6" ht="14.25">
      <c r="E57" s="70" t="s">
        <v>491</v>
      </c>
      <c r="F57" s="8" t="s">
        <v>1719</v>
      </c>
    </row>
    <row r="60" spans="1:2" ht="18">
      <c r="A60" s="63" t="s">
        <v>492</v>
      </c>
      <c r="B60" s="63"/>
    </row>
    <row r="61" spans="1:2" ht="15">
      <c r="A61" s="64" t="s">
        <v>493</v>
      </c>
      <c r="B61" s="64"/>
    </row>
    <row r="62" spans="1:2" ht="14.25">
      <c r="A62" s="66" t="s">
        <v>494</v>
      </c>
      <c r="B62" s="67"/>
    </row>
    <row r="63" spans="1:5" ht="15">
      <c r="A63" s="68" t="s">
        <v>0</v>
      </c>
      <c r="B63" s="68" t="s">
        <v>495</v>
      </c>
      <c r="C63" s="68" t="s">
        <v>496</v>
      </c>
      <c r="D63" s="68" t="s">
        <v>7</v>
      </c>
      <c r="E63" s="68" t="s">
        <v>497</v>
      </c>
    </row>
    <row r="64" spans="1:5" ht="12.75">
      <c r="A64" s="65" t="s">
        <v>1201</v>
      </c>
      <c r="B64" s="54" t="s">
        <v>494</v>
      </c>
      <c r="C64" s="54" t="s">
        <v>529</v>
      </c>
      <c r="D64" s="54" t="s">
        <v>123</v>
      </c>
      <c r="E64" s="69" t="s">
        <v>1249</v>
      </c>
    </row>
    <row r="65" spans="1:5" ht="12.75">
      <c r="A65" s="65" t="s">
        <v>1195</v>
      </c>
      <c r="B65" s="54" t="s">
        <v>494</v>
      </c>
      <c r="C65" s="54" t="s">
        <v>521</v>
      </c>
      <c r="D65" s="54" t="s">
        <v>122</v>
      </c>
      <c r="E65" s="69" t="s">
        <v>1250</v>
      </c>
    </row>
    <row r="67" spans="1:2" ht="14.25">
      <c r="A67" s="66" t="s">
        <v>511</v>
      </c>
      <c r="B67" s="67"/>
    </row>
    <row r="68" spans="1:5" ht="15">
      <c r="A68" s="68" t="s">
        <v>0</v>
      </c>
      <c r="B68" s="68" t="s">
        <v>495</v>
      </c>
      <c r="C68" s="68" t="s">
        <v>496</v>
      </c>
      <c r="D68" s="68" t="s">
        <v>7</v>
      </c>
      <c r="E68" s="68" t="s">
        <v>497</v>
      </c>
    </row>
    <row r="69" spans="1:5" ht="12.75">
      <c r="A69" s="65" t="s">
        <v>832</v>
      </c>
      <c r="B69" s="54" t="s">
        <v>594</v>
      </c>
      <c r="C69" s="54" t="s">
        <v>508</v>
      </c>
      <c r="D69" s="54" t="s">
        <v>51</v>
      </c>
      <c r="E69" s="69" t="s">
        <v>1251</v>
      </c>
    </row>
    <row r="72" spans="1:2" ht="15">
      <c r="A72" s="64" t="s">
        <v>515</v>
      </c>
      <c r="B72" s="64"/>
    </row>
    <row r="73" spans="1:2" ht="14.25">
      <c r="A73" s="66" t="s">
        <v>531</v>
      </c>
      <c r="B73" s="67"/>
    </row>
    <row r="74" spans="1:5" ht="15">
      <c r="A74" s="68" t="s">
        <v>0</v>
      </c>
      <c r="B74" s="68" t="s">
        <v>495</v>
      </c>
      <c r="C74" s="68" t="s">
        <v>496</v>
      </c>
      <c r="D74" s="68" t="s">
        <v>7</v>
      </c>
      <c r="E74" s="68" t="s">
        <v>497</v>
      </c>
    </row>
    <row r="75" spans="1:5" ht="12.75">
      <c r="A75" s="65" t="s">
        <v>470</v>
      </c>
      <c r="B75" s="54" t="s">
        <v>532</v>
      </c>
      <c r="C75" s="54" t="s">
        <v>554</v>
      </c>
      <c r="D75" s="54" t="s">
        <v>238</v>
      </c>
      <c r="E75" s="69" t="s">
        <v>1252</v>
      </c>
    </row>
    <row r="77" spans="1:2" ht="14.25">
      <c r="A77" s="66" t="s">
        <v>494</v>
      </c>
      <c r="B77" s="67"/>
    </row>
    <row r="78" spans="1:5" ht="15">
      <c r="A78" s="68" t="s">
        <v>0</v>
      </c>
      <c r="B78" s="68" t="s">
        <v>495</v>
      </c>
      <c r="C78" s="68" t="s">
        <v>496</v>
      </c>
      <c r="D78" s="68" t="s">
        <v>7</v>
      </c>
      <c r="E78" s="68" t="s">
        <v>497</v>
      </c>
    </row>
    <row r="79" spans="1:5" ht="12.75">
      <c r="A79" s="65" t="s">
        <v>1208</v>
      </c>
      <c r="B79" s="54" t="s">
        <v>494</v>
      </c>
      <c r="C79" s="54" t="s">
        <v>521</v>
      </c>
      <c r="D79" s="54" t="s">
        <v>262</v>
      </c>
      <c r="E79" s="69" t="s">
        <v>1253</v>
      </c>
    </row>
    <row r="80" spans="1:5" ht="12.75">
      <c r="A80" s="65" t="s">
        <v>1227</v>
      </c>
      <c r="B80" s="54" t="s">
        <v>494</v>
      </c>
      <c r="C80" s="54" t="s">
        <v>538</v>
      </c>
      <c r="D80" s="54" t="s">
        <v>262</v>
      </c>
      <c r="E80" s="69" t="s">
        <v>1254</v>
      </c>
    </row>
    <row r="81" spans="1:5" ht="12.75">
      <c r="A81" s="65" t="s">
        <v>781</v>
      </c>
      <c r="B81" s="54" t="s">
        <v>494</v>
      </c>
      <c r="C81" s="54" t="s">
        <v>554</v>
      </c>
      <c r="D81" s="54" t="s">
        <v>238</v>
      </c>
      <c r="E81" s="69" t="s">
        <v>1255</v>
      </c>
    </row>
    <row r="82" spans="1:5" ht="12.75">
      <c r="A82" s="65" t="s">
        <v>782</v>
      </c>
      <c r="B82" s="54" t="s">
        <v>494</v>
      </c>
      <c r="C82" s="54" t="s">
        <v>592</v>
      </c>
      <c r="D82" s="54" t="s">
        <v>244</v>
      </c>
      <c r="E82" s="69" t="s">
        <v>1256</v>
      </c>
    </row>
    <row r="83" spans="1:5" ht="12.75">
      <c r="A83" s="65" t="s">
        <v>1214</v>
      </c>
      <c r="B83" s="54" t="s">
        <v>494</v>
      </c>
      <c r="C83" s="54" t="s">
        <v>529</v>
      </c>
      <c r="D83" s="54" t="s">
        <v>635</v>
      </c>
      <c r="E83" s="69" t="s">
        <v>1257</v>
      </c>
    </row>
    <row r="84" spans="1:5" ht="12.75">
      <c r="A84" s="65" t="s">
        <v>917</v>
      </c>
      <c r="B84" s="54" t="s">
        <v>494</v>
      </c>
      <c r="C84" s="54" t="s">
        <v>508</v>
      </c>
      <c r="D84" s="54" t="s">
        <v>640</v>
      </c>
      <c r="E84" s="69" t="s">
        <v>1258</v>
      </c>
    </row>
    <row r="85" spans="1:5" ht="12.75">
      <c r="A85" s="65" t="s">
        <v>1216</v>
      </c>
      <c r="B85" s="54" t="s">
        <v>494</v>
      </c>
      <c r="C85" s="54" t="s">
        <v>529</v>
      </c>
      <c r="D85" s="54" t="s">
        <v>509</v>
      </c>
      <c r="E85" s="69" t="s">
        <v>1259</v>
      </c>
    </row>
    <row r="86" spans="1:5" ht="12.75">
      <c r="A86" s="65" t="s">
        <v>1219</v>
      </c>
      <c r="B86" s="54" t="s">
        <v>494</v>
      </c>
      <c r="C86" s="54" t="s">
        <v>533</v>
      </c>
      <c r="D86" s="54" t="s">
        <v>167</v>
      </c>
      <c r="E86" s="69" t="s">
        <v>1260</v>
      </c>
    </row>
    <row r="87" spans="1:5" ht="12.75">
      <c r="A87" s="65" t="s">
        <v>1237</v>
      </c>
      <c r="B87" s="54" t="s">
        <v>494</v>
      </c>
      <c r="C87" s="54" t="s">
        <v>548</v>
      </c>
      <c r="D87" s="54" t="s">
        <v>177</v>
      </c>
      <c r="E87" s="69" t="s">
        <v>1261</v>
      </c>
    </row>
    <row r="88" spans="1:5" ht="12.75">
      <c r="A88" s="65" t="s">
        <v>1223</v>
      </c>
      <c r="B88" s="54" t="s">
        <v>494</v>
      </c>
      <c r="C88" s="54" t="s">
        <v>533</v>
      </c>
      <c r="D88" s="54" t="s">
        <v>296</v>
      </c>
      <c r="E88" s="69" t="s">
        <v>1262</v>
      </c>
    </row>
    <row r="89" spans="1:5" ht="12.75">
      <c r="A89" s="65" t="s">
        <v>1229</v>
      </c>
      <c r="B89" s="54" t="s">
        <v>494</v>
      </c>
      <c r="C89" s="54" t="s">
        <v>538</v>
      </c>
      <c r="D89" s="54" t="s">
        <v>280</v>
      </c>
      <c r="E89" s="69" t="s">
        <v>1263</v>
      </c>
    </row>
    <row r="90" spans="1:5" ht="12.75">
      <c r="A90" s="65" t="s">
        <v>1233</v>
      </c>
      <c r="B90" s="54" t="s">
        <v>494</v>
      </c>
      <c r="C90" s="54" t="s">
        <v>538</v>
      </c>
      <c r="D90" s="54" t="s">
        <v>123</v>
      </c>
      <c r="E90" s="69" t="s">
        <v>1264</v>
      </c>
    </row>
    <row r="91" spans="1:5" ht="12.75">
      <c r="A91" s="65" t="s">
        <v>181</v>
      </c>
      <c r="B91" s="54" t="s">
        <v>494</v>
      </c>
      <c r="C91" s="54" t="s">
        <v>508</v>
      </c>
      <c r="D91" s="54" t="s">
        <v>53</v>
      </c>
      <c r="E91" s="69" t="s">
        <v>1265</v>
      </c>
    </row>
    <row r="92" spans="1:5" ht="12.75">
      <c r="A92" s="65" t="s">
        <v>1108</v>
      </c>
      <c r="B92" s="54" t="s">
        <v>494</v>
      </c>
      <c r="C92" s="54" t="s">
        <v>554</v>
      </c>
      <c r="D92" s="54" t="s">
        <v>56</v>
      </c>
      <c r="E92" s="69" t="s">
        <v>1266</v>
      </c>
    </row>
    <row r="93" spans="1:5" ht="12.75">
      <c r="A93" s="65" t="s">
        <v>1211</v>
      </c>
      <c r="B93" s="54" t="s">
        <v>494</v>
      </c>
      <c r="C93" s="54" t="s">
        <v>521</v>
      </c>
      <c r="D93" s="54" t="s">
        <v>51</v>
      </c>
      <c r="E93" s="69" t="s">
        <v>1267</v>
      </c>
    </row>
    <row r="94" spans="1:5" ht="12.75">
      <c r="A94" s="65" t="s">
        <v>264</v>
      </c>
      <c r="B94" s="54" t="s">
        <v>494</v>
      </c>
      <c r="C94" s="54" t="s">
        <v>533</v>
      </c>
      <c r="D94" s="54" t="s">
        <v>51</v>
      </c>
      <c r="E94" s="69" t="s">
        <v>1268</v>
      </c>
    </row>
    <row r="95" spans="1:5" ht="12.75">
      <c r="A95" s="65" t="s">
        <v>212</v>
      </c>
      <c r="B95" s="54" t="s">
        <v>494</v>
      </c>
      <c r="C95" s="54" t="s">
        <v>521</v>
      </c>
      <c r="D95" s="54" t="s">
        <v>74</v>
      </c>
      <c r="E95" s="69" t="s">
        <v>1269</v>
      </c>
    </row>
    <row r="96" spans="1:5" ht="12.75">
      <c r="A96" s="65" t="s">
        <v>1241</v>
      </c>
      <c r="B96" s="54" t="s">
        <v>494</v>
      </c>
      <c r="C96" s="54" t="s">
        <v>554</v>
      </c>
      <c r="D96" s="54" t="s">
        <v>26</v>
      </c>
      <c r="E96" s="69" t="s">
        <v>1270</v>
      </c>
    </row>
    <row r="98" spans="1:2" ht="14.25">
      <c r="A98" s="66" t="s">
        <v>511</v>
      </c>
      <c r="B98" s="67"/>
    </row>
    <row r="99" spans="1:5" ht="15">
      <c r="A99" s="68" t="s">
        <v>0</v>
      </c>
      <c r="B99" s="68" t="s">
        <v>495</v>
      </c>
      <c r="C99" s="68" t="s">
        <v>496</v>
      </c>
      <c r="D99" s="68" t="s">
        <v>7</v>
      </c>
      <c r="E99" s="68" t="s">
        <v>497</v>
      </c>
    </row>
    <row r="100" spans="1:5" ht="12.75">
      <c r="A100" s="65" t="s">
        <v>1245</v>
      </c>
      <c r="B100" s="54" t="s">
        <v>608</v>
      </c>
      <c r="C100" s="54" t="s">
        <v>554</v>
      </c>
      <c r="D100" s="54" t="s">
        <v>169</v>
      </c>
      <c r="E100" s="69" t="s">
        <v>1271</v>
      </c>
    </row>
    <row r="101" spans="1:5" ht="12.75">
      <c r="A101" s="65" t="s">
        <v>1037</v>
      </c>
      <c r="B101" s="54" t="s">
        <v>601</v>
      </c>
      <c r="C101" s="54" t="s">
        <v>533</v>
      </c>
      <c r="D101" s="54" t="s">
        <v>187</v>
      </c>
      <c r="E101" s="69" t="s">
        <v>1272</v>
      </c>
    </row>
  </sheetData>
  <sheetProtection/>
  <mergeCells count="22">
    <mergeCell ref="A42:L42"/>
    <mergeCell ref="A49:L49"/>
    <mergeCell ref="A14:L14"/>
    <mergeCell ref="A18:L18"/>
    <mergeCell ref="A23:L23"/>
    <mergeCell ref="A28:L28"/>
    <mergeCell ref="A34:L34"/>
    <mergeCell ref="A39:L39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7.00390625" style="54" bestFit="1" customWidth="1"/>
    <col min="2" max="2" width="26.875" style="54" bestFit="1" customWidth="1"/>
    <col min="3" max="3" width="7.75390625" style="54" bestFit="1" customWidth="1"/>
    <col min="4" max="4" width="6.875" style="54" bestFit="1" customWidth="1"/>
    <col min="5" max="5" width="17.25390625" style="54" bestFit="1" customWidth="1"/>
    <col min="6" max="6" width="34.25390625" style="54" bestFit="1" customWidth="1"/>
    <col min="7" max="8" width="5.875" style="54" bestFit="1" customWidth="1"/>
    <col min="9" max="10" width="5.625" style="54" bestFit="1" customWidth="1"/>
    <col min="11" max="11" width="6.75390625" style="54" bestFit="1" customWidth="1"/>
    <col min="12" max="12" width="8.625" style="54" bestFit="1" customWidth="1"/>
    <col min="13" max="13" width="17.375" style="54" bestFit="1" customWidth="1"/>
  </cols>
  <sheetData>
    <row r="1" spans="1:13" s="1" customFormat="1" ht="15" customHeight="1">
      <c r="A1" s="26" t="s">
        <v>1712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1" customFormat="1" ht="53.2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7" customFormat="1" ht="12.75" customHeight="1">
      <c r="A3" s="15" t="s">
        <v>0</v>
      </c>
      <c r="B3" s="17" t="s">
        <v>1707</v>
      </c>
      <c r="C3" s="17" t="s">
        <v>11</v>
      </c>
      <c r="D3" s="13" t="s">
        <v>1</v>
      </c>
      <c r="E3" s="13" t="s">
        <v>2</v>
      </c>
      <c r="F3" s="11" t="s">
        <v>3</v>
      </c>
      <c r="G3" s="15" t="s">
        <v>5</v>
      </c>
      <c r="H3" s="13"/>
      <c r="I3" s="13"/>
      <c r="J3" s="9"/>
      <c r="K3" s="32" t="s">
        <v>7</v>
      </c>
      <c r="L3" s="13" t="s">
        <v>9</v>
      </c>
      <c r="M3" s="9" t="s">
        <v>8</v>
      </c>
    </row>
    <row r="4" spans="1:13" s="7" customFormat="1" ht="23.25" customHeight="1" thickBot="1">
      <c r="A4" s="16"/>
      <c r="B4" s="14"/>
      <c r="C4" s="14"/>
      <c r="D4" s="14"/>
      <c r="E4" s="14"/>
      <c r="F4" s="12"/>
      <c r="G4" s="3">
        <v>1</v>
      </c>
      <c r="H4" s="2">
        <v>2</v>
      </c>
      <c r="I4" s="2">
        <v>3</v>
      </c>
      <c r="J4" s="4" t="s">
        <v>10</v>
      </c>
      <c r="K4" s="33"/>
      <c r="L4" s="14"/>
      <c r="M4" s="10"/>
    </row>
    <row r="5" spans="1:12" ht="15">
      <c r="A5" s="34" t="s">
        <v>116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2.75">
      <c r="A6" s="57" t="s">
        <v>818</v>
      </c>
      <c r="B6" s="57" t="s">
        <v>819</v>
      </c>
      <c r="C6" s="57" t="s">
        <v>820</v>
      </c>
      <c r="D6" s="57">
        <v>10292</v>
      </c>
      <c r="E6" s="57" t="s">
        <v>17</v>
      </c>
      <c r="F6" s="57" t="s">
        <v>18</v>
      </c>
      <c r="G6" s="58" t="s">
        <v>82</v>
      </c>
      <c r="H6" s="58" t="s">
        <v>82</v>
      </c>
      <c r="I6" s="58" t="s">
        <v>82</v>
      </c>
      <c r="J6" s="58"/>
      <c r="K6" s="57">
        <v>0</v>
      </c>
      <c r="L6" s="57" t="str">
        <f>"0,0000"</f>
        <v>0,0000</v>
      </c>
      <c r="M6" s="57"/>
    </row>
    <row r="7" spans="1:13" ht="12.75">
      <c r="A7" s="61" t="s">
        <v>821</v>
      </c>
      <c r="B7" s="61" t="s">
        <v>822</v>
      </c>
      <c r="C7" s="61" t="s">
        <v>823</v>
      </c>
      <c r="D7" s="61">
        <v>10722</v>
      </c>
      <c r="E7" s="61" t="s">
        <v>34</v>
      </c>
      <c r="F7" s="61" t="s">
        <v>824</v>
      </c>
      <c r="G7" s="61" t="s">
        <v>825</v>
      </c>
      <c r="H7" s="61" t="s">
        <v>826</v>
      </c>
      <c r="I7" s="61" t="s">
        <v>74</v>
      </c>
      <c r="J7" s="61" t="s">
        <v>54</v>
      </c>
      <c r="K7" s="61">
        <v>85</v>
      </c>
      <c r="L7" s="61" t="str">
        <f>"91,1367"</f>
        <v>91,1367</v>
      </c>
      <c r="M7" s="61" t="s">
        <v>827</v>
      </c>
    </row>
    <row r="9" spans="1:12" ht="15">
      <c r="A9" s="36" t="s">
        <v>86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3" ht="12.75">
      <c r="A10" s="57" t="s">
        <v>828</v>
      </c>
      <c r="B10" s="57" t="s">
        <v>829</v>
      </c>
      <c r="C10" s="57" t="s">
        <v>191</v>
      </c>
      <c r="D10" s="57" t="s">
        <v>830</v>
      </c>
      <c r="E10" s="57" t="s">
        <v>34</v>
      </c>
      <c r="F10" s="57" t="s">
        <v>824</v>
      </c>
      <c r="G10" s="57" t="s">
        <v>36</v>
      </c>
      <c r="H10" s="57" t="s">
        <v>831</v>
      </c>
      <c r="I10" s="57" t="s">
        <v>19</v>
      </c>
      <c r="J10" s="58"/>
      <c r="K10" s="57">
        <v>65</v>
      </c>
      <c r="L10" s="57" t="str">
        <f>"55,3475"</f>
        <v>55,3475</v>
      </c>
      <c r="M10" s="57" t="s">
        <v>827</v>
      </c>
    </row>
    <row r="11" spans="1:13" ht="12.75">
      <c r="A11" s="61" t="s">
        <v>832</v>
      </c>
      <c r="B11" s="61" t="s">
        <v>833</v>
      </c>
      <c r="C11" s="61" t="s">
        <v>834</v>
      </c>
      <c r="D11" s="61" t="s">
        <v>835</v>
      </c>
      <c r="E11" s="61" t="s">
        <v>34</v>
      </c>
      <c r="F11" s="61" t="s">
        <v>824</v>
      </c>
      <c r="G11" s="61" t="s">
        <v>26</v>
      </c>
      <c r="H11" s="61" t="s">
        <v>93</v>
      </c>
      <c r="I11" s="61" t="s">
        <v>27</v>
      </c>
      <c r="J11" s="62" t="s">
        <v>186</v>
      </c>
      <c r="K11" s="61">
        <v>110</v>
      </c>
      <c r="L11" s="61" t="str">
        <f>"105,9413"</f>
        <v>105,9413</v>
      </c>
      <c r="M11" s="61" t="s">
        <v>836</v>
      </c>
    </row>
    <row r="13" spans="1:12" ht="15">
      <c r="A13" s="36" t="s">
        <v>96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3" ht="12.75">
      <c r="A14" s="57" t="s">
        <v>837</v>
      </c>
      <c r="B14" s="57" t="s">
        <v>838</v>
      </c>
      <c r="C14" s="57" t="s">
        <v>839</v>
      </c>
      <c r="D14" s="57" t="s">
        <v>840</v>
      </c>
      <c r="E14" s="57" t="s">
        <v>34</v>
      </c>
      <c r="F14" s="57" t="s">
        <v>331</v>
      </c>
      <c r="G14" s="58" t="s">
        <v>75</v>
      </c>
      <c r="H14" s="57" t="s">
        <v>75</v>
      </c>
      <c r="I14" s="57" t="s">
        <v>197</v>
      </c>
      <c r="J14" s="58" t="s">
        <v>72</v>
      </c>
      <c r="K14" s="57">
        <v>157.5</v>
      </c>
      <c r="L14" s="57" t="str">
        <f>"126,2756"</f>
        <v>126,2756</v>
      </c>
      <c r="M14" s="57" t="s">
        <v>841</v>
      </c>
    </row>
    <row r="15" spans="1:13" ht="12.75">
      <c r="A15" s="61" t="s">
        <v>97</v>
      </c>
      <c r="B15" s="61" t="s">
        <v>98</v>
      </c>
      <c r="C15" s="61" t="s">
        <v>839</v>
      </c>
      <c r="D15" s="61" t="s">
        <v>840</v>
      </c>
      <c r="E15" s="61" t="s">
        <v>101</v>
      </c>
      <c r="F15" s="61" t="s">
        <v>102</v>
      </c>
      <c r="G15" s="61" t="s">
        <v>842</v>
      </c>
      <c r="H15" s="61" t="s">
        <v>843</v>
      </c>
      <c r="I15" s="62" t="s">
        <v>111</v>
      </c>
      <c r="J15" s="62"/>
      <c r="K15" s="61">
        <v>70</v>
      </c>
      <c r="L15" s="61" t="str">
        <f>"56,1225"</f>
        <v>56,1225</v>
      </c>
      <c r="M15" s="61"/>
    </row>
    <row r="17" spans="1:12" ht="15">
      <c r="A17" s="36" t="s">
        <v>45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3" ht="12.75">
      <c r="A18" s="57" t="s">
        <v>844</v>
      </c>
      <c r="B18" s="57" t="s">
        <v>845</v>
      </c>
      <c r="C18" s="57" t="s">
        <v>846</v>
      </c>
      <c r="D18" s="57">
        <v>10030</v>
      </c>
      <c r="E18" s="57" t="s">
        <v>17</v>
      </c>
      <c r="F18" s="57" t="s">
        <v>18</v>
      </c>
      <c r="G18" s="58" t="s">
        <v>20</v>
      </c>
      <c r="H18" s="58" t="s">
        <v>20</v>
      </c>
      <c r="I18" s="58" t="s">
        <v>20</v>
      </c>
      <c r="J18" s="58"/>
      <c r="K18" s="57">
        <v>0</v>
      </c>
      <c r="L18" s="57" t="str">
        <f>"0,0000"</f>
        <v>0,0000</v>
      </c>
      <c r="M18" s="57"/>
    </row>
    <row r="19" spans="1:13" ht="12.75">
      <c r="A19" s="61" t="s">
        <v>847</v>
      </c>
      <c r="B19" s="61" t="s">
        <v>848</v>
      </c>
      <c r="C19" s="61" t="s">
        <v>849</v>
      </c>
      <c r="D19" s="61" t="s">
        <v>850</v>
      </c>
      <c r="E19" s="61" t="s">
        <v>17</v>
      </c>
      <c r="F19" s="61" t="s">
        <v>851</v>
      </c>
      <c r="G19" s="61" t="s">
        <v>20</v>
      </c>
      <c r="H19" s="61" t="s">
        <v>111</v>
      </c>
      <c r="I19" s="62" t="s">
        <v>83</v>
      </c>
      <c r="J19" s="62"/>
      <c r="K19" s="61">
        <v>75</v>
      </c>
      <c r="L19" s="61" t="str">
        <f>"74,5575"</f>
        <v>74,5575</v>
      </c>
      <c r="M19" s="61" t="s">
        <v>28</v>
      </c>
    </row>
    <row r="21" spans="1:12" ht="15">
      <c r="A21" s="36" t="s">
        <v>106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ht="12.75">
      <c r="A22" s="55" t="s">
        <v>852</v>
      </c>
      <c r="B22" s="55" t="s">
        <v>853</v>
      </c>
      <c r="C22" s="55" t="s">
        <v>854</v>
      </c>
      <c r="D22" s="55" t="s">
        <v>855</v>
      </c>
      <c r="E22" s="55" t="s">
        <v>17</v>
      </c>
      <c r="F22" s="55" t="s">
        <v>18</v>
      </c>
      <c r="G22" s="56" t="s">
        <v>93</v>
      </c>
      <c r="H22" s="55" t="s">
        <v>93</v>
      </c>
      <c r="I22" s="56" t="s">
        <v>42</v>
      </c>
      <c r="J22" s="56"/>
      <c r="K22" s="55">
        <v>105</v>
      </c>
      <c r="L22" s="55" t="str">
        <f>"97,9702"</f>
        <v>97,9702</v>
      </c>
      <c r="M22" s="55" t="s">
        <v>856</v>
      </c>
    </row>
    <row r="24" spans="1:12" ht="15">
      <c r="A24" s="36" t="s">
        <v>116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3" ht="12.75">
      <c r="A25" s="57" t="s">
        <v>857</v>
      </c>
      <c r="B25" s="57" t="s">
        <v>858</v>
      </c>
      <c r="C25" s="57" t="s">
        <v>859</v>
      </c>
      <c r="D25" s="57" t="s">
        <v>860</v>
      </c>
      <c r="E25" s="57" t="s">
        <v>17</v>
      </c>
      <c r="F25" s="57" t="s">
        <v>18</v>
      </c>
      <c r="G25" s="57" t="s">
        <v>27</v>
      </c>
      <c r="H25" s="57" t="s">
        <v>85</v>
      </c>
      <c r="I25" s="58" t="s">
        <v>225</v>
      </c>
      <c r="J25" s="58"/>
      <c r="K25" s="57">
        <v>120</v>
      </c>
      <c r="L25" s="57" t="str">
        <f>"99,9420"</f>
        <v>99,9420</v>
      </c>
      <c r="M25" s="57" t="s">
        <v>115</v>
      </c>
    </row>
    <row r="26" spans="1:13" ht="12.75">
      <c r="A26" s="59" t="s">
        <v>861</v>
      </c>
      <c r="B26" s="59" t="s">
        <v>862</v>
      </c>
      <c r="C26" s="59" t="s">
        <v>859</v>
      </c>
      <c r="D26" s="59" t="s">
        <v>860</v>
      </c>
      <c r="E26" s="59" t="s">
        <v>17</v>
      </c>
      <c r="F26" s="59" t="s">
        <v>18</v>
      </c>
      <c r="G26" s="60" t="s">
        <v>152</v>
      </c>
      <c r="H26" s="60" t="s">
        <v>85</v>
      </c>
      <c r="I26" s="59" t="s">
        <v>85</v>
      </c>
      <c r="J26" s="60"/>
      <c r="K26" s="59">
        <v>120</v>
      </c>
      <c r="L26" s="59" t="str">
        <f>"99,9420"</f>
        <v>99,9420</v>
      </c>
      <c r="M26" s="59" t="s">
        <v>115</v>
      </c>
    </row>
    <row r="27" spans="1:13" ht="12.75">
      <c r="A27" s="61" t="s">
        <v>863</v>
      </c>
      <c r="B27" s="61" t="s">
        <v>864</v>
      </c>
      <c r="C27" s="61" t="s">
        <v>865</v>
      </c>
      <c r="D27" s="61" t="s">
        <v>866</v>
      </c>
      <c r="E27" s="61" t="s">
        <v>17</v>
      </c>
      <c r="F27" s="61" t="s">
        <v>18</v>
      </c>
      <c r="G27" s="61" t="s">
        <v>25</v>
      </c>
      <c r="H27" s="62" t="s">
        <v>195</v>
      </c>
      <c r="I27" s="62" t="s">
        <v>195</v>
      </c>
      <c r="J27" s="62"/>
      <c r="K27" s="61">
        <v>90</v>
      </c>
      <c r="L27" s="61" t="str">
        <f>"75,3210"</f>
        <v>75,3210</v>
      </c>
      <c r="M27" s="61"/>
    </row>
    <row r="29" spans="1:12" ht="15">
      <c r="A29" s="36" t="s">
        <v>66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3" ht="12.75">
      <c r="A30" s="57" t="s">
        <v>867</v>
      </c>
      <c r="B30" s="57" t="s">
        <v>868</v>
      </c>
      <c r="C30" s="57" t="s">
        <v>869</v>
      </c>
      <c r="D30" s="57" t="s">
        <v>870</v>
      </c>
      <c r="E30" s="57" t="s">
        <v>231</v>
      </c>
      <c r="F30" s="57" t="s">
        <v>232</v>
      </c>
      <c r="G30" s="57" t="s">
        <v>94</v>
      </c>
      <c r="H30" s="57" t="s">
        <v>85</v>
      </c>
      <c r="I30" s="58" t="s">
        <v>225</v>
      </c>
      <c r="J30" s="58"/>
      <c r="K30" s="57">
        <v>120</v>
      </c>
      <c r="L30" s="57" t="str">
        <f>"94,7580"</f>
        <v>94,7580</v>
      </c>
      <c r="M30" s="57"/>
    </row>
    <row r="31" spans="1:13" ht="12.75">
      <c r="A31" s="59" t="s">
        <v>871</v>
      </c>
      <c r="B31" s="59" t="s">
        <v>872</v>
      </c>
      <c r="C31" s="59" t="s">
        <v>873</v>
      </c>
      <c r="D31" s="59" t="s">
        <v>874</v>
      </c>
      <c r="E31" s="59" t="s">
        <v>17</v>
      </c>
      <c r="F31" s="59" t="s">
        <v>18</v>
      </c>
      <c r="G31" s="60" t="s">
        <v>50</v>
      </c>
      <c r="H31" s="60" t="s">
        <v>50</v>
      </c>
      <c r="I31" s="60" t="s">
        <v>50</v>
      </c>
      <c r="J31" s="60"/>
      <c r="K31" s="59">
        <v>0</v>
      </c>
      <c r="L31" s="59" t="str">
        <f>"0,0000"</f>
        <v>0,0000</v>
      </c>
      <c r="M31" s="59" t="s">
        <v>1735</v>
      </c>
    </row>
    <row r="32" spans="1:13" ht="12.75">
      <c r="A32" s="59" t="s">
        <v>875</v>
      </c>
      <c r="B32" s="59" t="s">
        <v>876</v>
      </c>
      <c r="C32" s="59" t="s">
        <v>873</v>
      </c>
      <c r="D32" s="59" t="s">
        <v>874</v>
      </c>
      <c r="E32" s="59" t="s">
        <v>231</v>
      </c>
      <c r="F32" s="59" t="s">
        <v>877</v>
      </c>
      <c r="G32" s="59" t="s">
        <v>64</v>
      </c>
      <c r="H32" s="60" t="s">
        <v>113</v>
      </c>
      <c r="I32" s="59" t="s">
        <v>113</v>
      </c>
      <c r="J32" s="60" t="s">
        <v>55</v>
      </c>
      <c r="K32" s="59">
        <v>172.5</v>
      </c>
      <c r="L32" s="59" t="str">
        <f>"129,5906"</f>
        <v>129,5906</v>
      </c>
      <c r="M32" s="59" t="s">
        <v>878</v>
      </c>
    </row>
    <row r="33" spans="1:13" ht="12.75">
      <c r="A33" s="59" t="s">
        <v>879</v>
      </c>
      <c r="B33" s="59" t="s">
        <v>880</v>
      </c>
      <c r="C33" s="59" t="s">
        <v>881</v>
      </c>
      <c r="D33" s="59" t="s">
        <v>882</v>
      </c>
      <c r="E33" s="59" t="s">
        <v>17</v>
      </c>
      <c r="F33" s="59" t="s">
        <v>18</v>
      </c>
      <c r="G33" s="60" t="s">
        <v>62</v>
      </c>
      <c r="H33" s="59" t="s">
        <v>93</v>
      </c>
      <c r="I33" s="60" t="s">
        <v>186</v>
      </c>
      <c r="J33" s="60"/>
      <c r="K33" s="59">
        <v>105</v>
      </c>
      <c r="L33" s="59" t="str">
        <f>"80,5403"</f>
        <v>80,5403</v>
      </c>
      <c r="M33" s="59" t="s">
        <v>28</v>
      </c>
    </row>
    <row r="34" spans="1:13" ht="12.75">
      <c r="A34" s="59" t="s">
        <v>883</v>
      </c>
      <c r="B34" s="59" t="s">
        <v>884</v>
      </c>
      <c r="C34" s="59" t="s">
        <v>885</v>
      </c>
      <c r="D34" s="59" t="s">
        <v>886</v>
      </c>
      <c r="E34" s="59" t="s">
        <v>306</v>
      </c>
      <c r="F34" s="59" t="s">
        <v>349</v>
      </c>
      <c r="G34" s="60" t="s">
        <v>111</v>
      </c>
      <c r="H34" s="59" t="s">
        <v>40</v>
      </c>
      <c r="I34" s="60"/>
      <c r="J34" s="60"/>
      <c r="K34" s="59">
        <v>75</v>
      </c>
      <c r="L34" s="59" t="str">
        <f>"74,4717"</f>
        <v>74,4717</v>
      </c>
      <c r="M34" s="59"/>
    </row>
    <row r="35" spans="1:13" ht="12.75">
      <c r="A35" s="61" t="s">
        <v>154</v>
      </c>
      <c r="B35" s="61" t="s">
        <v>155</v>
      </c>
      <c r="C35" s="61" t="s">
        <v>150</v>
      </c>
      <c r="D35" s="61">
        <v>10842</v>
      </c>
      <c r="E35" s="61" t="s">
        <v>34</v>
      </c>
      <c r="F35" s="61" t="s">
        <v>158</v>
      </c>
      <c r="G35" s="61" t="s">
        <v>887</v>
      </c>
      <c r="H35" s="61" t="s">
        <v>25</v>
      </c>
      <c r="I35" s="62" t="s">
        <v>138</v>
      </c>
      <c r="J35" s="62"/>
      <c r="K35" s="61">
        <v>90</v>
      </c>
      <c r="L35" s="61" t="str">
        <f>"97,5801"</f>
        <v>97,5801</v>
      </c>
      <c r="M35" s="61" t="s">
        <v>161</v>
      </c>
    </row>
    <row r="37" spans="1:12" ht="15">
      <c r="A37" s="36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3" ht="12.75">
      <c r="A38" s="57" t="s">
        <v>888</v>
      </c>
      <c r="B38" s="57" t="s">
        <v>889</v>
      </c>
      <c r="C38" s="57" t="s">
        <v>890</v>
      </c>
      <c r="D38" s="57" t="s">
        <v>891</v>
      </c>
      <c r="E38" s="57" t="s">
        <v>231</v>
      </c>
      <c r="F38" s="57" t="s">
        <v>232</v>
      </c>
      <c r="G38" s="57" t="s">
        <v>53</v>
      </c>
      <c r="H38" s="57" t="s">
        <v>75</v>
      </c>
      <c r="I38" s="57" t="s">
        <v>63</v>
      </c>
      <c r="J38" s="57" t="s">
        <v>76</v>
      </c>
      <c r="K38" s="57">
        <v>155</v>
      </c>
      <c r="L38" s="57" t="str">
        <f>"109,4920"</f>
        <v>109,4920</v>
      </c>
      <c r="M38" s="57"/>
    </row>
    <row r="39" spans="1:13" ht="12.75">
      <c r="A39" s="59" t="s">
        <v>892</v>
      </c>
      <c r="B39" s="59" t="s">
        <v>893</v>
      </c>
      <c r="C39" s="59" t="s">
        <v>894</v>
      </c>
      <c r="D39" s="59" t="s">
        <v>895</v>
      </c>
      <c r="E39" s="59" t="s">
        <v>733</v>
      </c>
      <c r="F39" s="59" t="s">
        <v>896</v>
      </c>
      <c r="G39" s="59" t="s">
        <v>50</v>
      </c>
      <c r="H39" s="59" t="s">
        <v>178</v>
      </c>
      <c r="I39" s="60" t="s">
        <v>146</v>
      </c>
      <c r="J39" s="60"/>
      <c r="K39" s="59">
        <v>147.5</v>
      </c>
      <c r="L39" s="59" t="str">
        <f>"101,7602"</f>
        <v>101,7602</v>
      </c>
      <c r="M39" s="59"/>
    </row>
    <row r="40" spans="1:13" ht="12.75">
      <c r="A40" s="59" t="s">
        <v>897</v>
      </c>
      <c r="B40" s="59" t="s">
        <v>898</v>
      </c>
      <c r="C40" s="59" t="s">
        <v>899</v>
      </c>
      <c r="D40" s="59" t="s">
        <v>900</v>
      </c>
      <c r="E40" s="59" t="s">
        <v>17</v>
      </c>
      <c r="F40" s="59" t="s">
        <v>18</v>
      </c>
      <c r="G40" s="59" t="s">
        <v>186</v>
      </c>
      <c r="H40" s="60" t="s">
        <v>85</v>
      </c>
      <c r="I40" s="60" t="s">
        <v>85</v>
      </c>
      <c r="J40" s="60"/>
      <c r="K40" s="59">
        <v>115</v>
      </c>
      <c r="L40" s="59" t="str">
        <f>"79,7353"</f>
        <v>79,7353</v>
      </c>
      <c r="M40" s="59" t="s">
        <v>1736</v>
      </c>
    </row>
    <row r="41" spans="1:13" ht="12.75">
      <c r="A41" s="59" t="s">
        <v>363</v>
      </c>
      <c r="B41" s="59" t="s">
        <v>902</v>
      </c>
      <c r="C41" s="59" t="s">
        <v>164</v>
      </c>
      <c r="D41" s="59" t="s">
        <v>165</v>
      </c>
      <c r="E41" s="59" t="s">
        <v>17</v>
      </c>
      <c r="F41" s="59" t="s">
        <v>851</v>
      </c>
      <c r="G41" s="59" t="s">
        <v>103</v>
      </c>
      <c r="H41" s="59" t="s">
        <v>51</v>
      </c>
      <c r="I41" s="59" t="s">
        <v>75</v>
      </c>
      <c r="J41" s="60"/>
      <c r="K41" s="59">
        <v>150</v>
      </c>
      <c r="L41" s="59" t="str">
        <f>"103,8975"</f>
        <v>103,8975</v>
      </c>
      <c r="M41" s="59"/>
    </row>
    <row r="42" spans="1:13" ht="12.75">
      <c r="A42" s="59" t="s">
        <v>903</v>
      </c>
      <c r="B42" s="59" t="s">
        <v>904</v>
      </c>
      <c r="C42" s="59" t="s">
        <v>711</v>
      </c>
      <c r="D42" s="59" t="s">
        <v>905</v>
      </c>
      <c r="E42" s="59" t="s">
        <v>17</v>
      </c>
      <c r="F42" s="59" t="s">
        <v>18</v>
      </c>
      <c r="G42" s="59" t="s">
        <v>51</v>
      </c>
      <c r="H42" s="59" t="s">
        <v>53</v>
      </c>
      <c r="I42" s="60" t="s">
        <v>75</v>
      </c>
      <c r="J42" s="60"/>
      <c r="K42" s="59">
        <v>145</v>
      </c>
      <c r="L42" s="59" t="str">
        <f>"101,6668"</f>
        <v>101,6668</v>
      </c>
      <c r="M42" s="59"/>
    </row>
    <row r="43" spans="1:13" ht="12.75">
      <c r="A43" s="59" t="s">
        <v>906</v>
      </c>
      <c r="B43" s="59" t="s">
        <v>907</v>
      </c>
      <c r="C43" s="59" t="s">
        <v>89</v>
      </c>
      <c r="D43" s="59" t="s">
        <v>908</v>
      </c>
      <c r="E43" s="59" t="s">
        <v>17</v>
      </c>
      <c r="F43" s="59" t="s">
        <v>18</v>
      </c>
      <c r="G43" s="59" t="s">
        <v>53</v>
      </c>
      <c r="H43" s="60" t="s">
        <v>197</v>
      </c>
      <c r="I43" s="60" t="s">
        <v>197</v>
      </c>
      <c r="J43" s="60"/>
      <c r="K43" s="59">
        <v>145</v>
      </c>
      <c r="L43" s="59" t="str">
        <f>"100,6300"</f>
        <v>100,6300</v>
      </c>
      <c r="M43" s="59" t="s">
        <v>909</v>
      </c>
    </row>
    <row r="44" spans="1:13" ht="12.75">
      <c r="A44" s="59" t="s">
        <v>910</v>
      </c>
      <c r="B44" s="59" t="s">
        <v>911</v>
      </c>
      <c r="C44" s="59" t="s">
        <v>912</v>
      </c>
      <c r="D44" s="59" t="s">
        <v>913</v>
      </c>
      <c r="E44" s="59" t="s">
        <v>231</v>
      </c>
      <c r="F44" s="59" t="s">
        <v>877</v>
      </c>
      <c r="G44" s="60" t="s">
        <v>123</v>
      </c>
      <c r="H44" s="59" t="s">
        <v>123</v>
      </c>
      <c r="I44" s="60" t="s">
        <v>187</v>
      </c>
      <c r="J44" s="60"/>
      <c r="K44" s="59">
        <v>200</v>
      </c>
      <c r="L44" s="59" t="str">
        <f>"142,3400"</f>
        <v>142,3400</v>
      </c>
      <c r="M44" s="59" t="s">
        <v>878</v>
      </c>
    </row>
    <row r="45" spans="1:13" ht="12.75">
      <c r="A45" s="59" t="s">
        <v>914</v>
      </c>
      <c r="B45" s="59" t="s">
        <v>915</v>
      </c>
      <c r="C45" s="59" t="s">
        <v>191</v>
      </c>
      <c r="D45" s="59" t="s">
        <v>916</v>
      </c>
      <c r="E45" s="59" t="s">
        <v>17</v>
      </c>
      <c r="F45" s="59" t="s">
        <v>18</v>
      </c>
      <c r="G45" s="59" t="s">
        <v>253</v>
      </c>
      <c r="H45" s="59" t="s">
        <v>122</v>
      </c>
      <c r="I45" s="60" t="s">
        <v>56</v>
      </c>
      <c r="J45" s="60"/>
      <c r="K45" s="59">
        <v>187.5</v>
      </c>
      <c r="L45" s="59" t="str">
        <f>"131,7469"</f>
        <v>131,7469</v>
      </c>
      <c r="M45" s="59" t="s">
        <v>28</v>
      </c>
    </row>
    <row r="46" spans="1:13" ht="12.75">
      <c r="A46" s="59" t="s">
        <v>917</v>
      </c>
      <c r="B46" s="59" t="s">
        <v>918</v>
      </c>
      <c r="C46" s="59" t="s">
        <v>164</v>
      </c>
      <c r="D46" s="59" t="s">
        <v>165</v>
      </c>
      <c r="E46" s="59" t="s">
        <v>17</v>
      </c>
      <c r="F46" s="59" t="s">
        <v>919</v>
      </c>
      <c r="G46" s="60" t="s">
        <v>253</v>
      </c>
      <c r="H46" s="59" t="s">
        <v>122</v>
      </c>
      <c r="I46" s="60" t="s">
        <v>56</v>
      </c>
      <c r="J46" s="60"/>
      <c r="K46" s="59">
        <v>187.5</v>
      </c>
      <c r="L46" s="59" t="str">
        <f>"129,8719"</f>
        <v>129,8719</v>
      </c>
      <c r="M46" s="59"/>
    </row>
    <row r="47" spans="1:13" ht="12.75">
      <c r="A47" s="59" t="s">
        <v>920</v>
      </c>
      <c r="B47" s="59" t="s">
        <v>921</v>
      </c>
      <c r="C47" s="59" t="s">
        <v>834</v>
      </c>
      <c r="D47" s="59" t="s">
        <v>922</v>
      </c>
      <c r="E47" s="59" t="s">
        <v>193</v>
      </c>
      <c r="F47" s="59" t="s">
        <v>923</v>
      </c>
      <c r="G47" s="59" t="s">
        <v>53</v>
      </c>
      <c r="H47" s="59" t="s">
        <v>63</v>
      </c>
      <c r="I47" s="59" t="s">
        <v>64</v>
      </c>
      <c r="J47" s="60"/>
      <c r="K47" s="59">
        <v>165</v>
      </c>
      <c r="L47" s="59" t="str">
        <f>"116,0610"</f>
        <v>116,0610</v>
      </c>
      <c r="M47" s="59" t="s">
        <v>924</v>
      </c>
    </row>
    <row r="48" spans="1:13" ht="12.75">
      <c r="A48" s="59" t="s">
        <v>920</v>
      </c>
      <c r="B48" s="59" t="s">
        <v>925</v>
      </c>
      <c r="C48" s="59" t="s">
        <v>834</v>
      </c>
      <c r="D48" s="59" t="s">
        <v>926</v>
      </c>
      <c r="E48" s="59" t="s">
        <v>193</v>
      </c>
      <c r="F48" s="59" t="s">
        <v>923</v>
      </c>
      <c r="G48" s="59" t="s">
        <v>53</v>
      </c>
      <c r="H48" s="59" t="s">
        <v>63</v>
      </c>
      <c r="I48" s="59" t="s">
        <v>64</v>
      </c>
      <c r="J48" s="60"/>
      <c r="K48" s="59">
        <v>165</v>
      </c>
      <c r="L48" s="59" t="str">
        <f>"125,5780"</f>
        <v>125,5780</v>
      </c>
      <c r="M48" s="59" t="s">
        <v>924</v>
      </c>
    </row>
    <row r="49" spans="1:13" ht="12.75">
      <c r="A49" s="59" t="s">
        <v>927</v>
      </c>
      <c r="B49" s="59" t="s">
        <v>928</v>
      </c>
      <c r="C49" s="59" t="s">
        <v>929</v>
      </c>
      <c r="D49" s="59" t="s">
        <v>930</v>
      </c>
      <c r="E49" s="59" t="s">
        <v>34</v>
      </c>
      <c r="F49" s="59" t="s">
        <v>931</v>
      </c>
      <c r="G49" s="59" t="s">
        <v>103</v>
      </c>
      <c r="H49" s="59" t="s">
        <v>51</v>
      </c>
      <c r="I49" s="59" t="s">
        <v>75</v>
      </c>
      <c r="J49" s="60"/>
      <c r="K49" s="59">
        <v>150</v>
      </c>
      <c r="L49" s="59" t="str">
        <f>"124,9513"</f>
        <v>124,9513</v>
      </c>
      <c r="M49" s="59"/>
    </row>
    <row r="50" spans="1:13" ht="12.75">
      <c r="A50" s="59" t="s">
        <v>932</v>
      </c>
      <c r="B50" s="59" t="s">
        <v>933</v>
      </c>
      <c r="C50" s="59" t="s">
        <v>934</v>
      </c>
      <c r="D50" s="59">
        <v>10284</v>
      </c>
      <c r="E50" s="59" t="s">
        <v>935</v>
      </c>
      <c r="F50" s="59" t="s">
        <v>936</v>
      </c>
      <c r="G50" s="59" t="s">
        <v>62</v>
      </c>
      <c r="H50" s="60" t="s">
        <v>42</v>
      </c>
      <c r="I50" s="60" t="s">
        <v>42</v>
      </c>
      <c r="J50" s="60"/>
      <c r="K50" s="59">
        <v>102.5</v>
      </c>
      <c r="L50" s="59" t="str">
        <f>"105,4087"</f>
        <v>105,4087</v>
      </c>
      <c r="M50" s="59" t="s">
        <v>937</v>
      </c>
    </row>
    <row r="51" spans="1:13" ht="12.75">
      <c r="A51" s="61" t="s">
        <v>189</v>
      </c>
      <c r="B51" s="61" t="s">
        <v>190</v>
      </c>
      <c r="C51" s="61" t="s">
        <v>938</v>
      </c>
      <c r="D51" s="61">
        <v>13736</v>
      </c>
      <c r="E51" s="61" t="s">
        <v>193</v>
      </c>
      <c r="F51" s="61" t="s">
        <v>194</v>
      </c>
      <c r="G51" s="61" t="s">
        <v>25</v>
      </c>
      <c r="H51" s="61" t="s">
        <v>195</v>
      </c>
      <c r="I51" s="61" t="s">
        <v>26</v>
      </c>
      <c r="J51" s="62"/>
      <c r="K51" s="61">
        <v>100</v>
      </c>
      <c r="L51" s="61" t="str">
        <f>"137,3582"</f>
        <v>137,3582</v>
      </c>
      <c r="M51" s="61"/>
    </row>
    <row r="53" spans="1:12" ht="15">
      <c r="A53" s="36" t="s">
        <v>96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3" ht="12.75">
      <c r="A54" s="57" t="s">
        <v>939</v>
      </c>
      <c r="B54" s="57" t="s">
        <v>940</v>
      </c>
      <c r="C54" s="57" t="s">
        <v>941</v>
      </c>
      <c r="D54" s="57" t="s">
        <v>942</v>
      </c>
      <c r="E54" s="57" t="s">
        <v>733</v>
      </c>
      <c r="F54" s="57" t="s">
        <v>943</v>
      </c>
      <c r="G54" s="57" t="s">
        <v>77</v>
      </c>
      <c r="H54" s="57" t="s">
        <v>145</v>
      </c>
      <c r="I54" s="57" t="s">
        <v>253</v>
      </c>
      <c r="J54" s="58"/>
      <c r="K54" s="57">
        <v>185</v>
      </c>
      <c r="L54" s="57" t="str">
        <f>"120,6848"</f>
        <v>120,6848</v>
      </c>
      <c r="M54" s="57"/>
    </row>
    <row r="55" spans="1:13" ht="12.75">
      <c r="A55" s="59" t="s">
        <v>944</v>
      </c>
      <c r="B55" s="59" t="s">
        <v>945</v>
      </c>
      <c r="C55" s="59" t="s">
        <v>946</v>
      </c>
      <c r="D55" s="59" t="s">
        <v>947</v>
      </c>
      <c r="E55" s="59" t="s">
        <v>17</v>
      </c>
      <c r="F55" s="59" t="s">
        <v>302</v>
      </c>
      <c r="G55" s="59" t="s">
        <v>75</v>
      </c>
      <c r="H55" s="59" t="s">
        <v>197</v>
      </c>
      <c r="I55" s="60" t="s">
        <v>64</v>
      </c>
      <c r="J55" s="60"/>
      <c r="K55" s="59">
        <v>157.5</v>
      </c>
      <c r="L55" s="59" t="str">
        <f>"102,5010"</f>
        <v>102,5010</v>
      </c>
      <c r="M55" s="59" t="s">
        <v>303</v>
      </c>
    </row>
    <row r="56" spans="1:13" ht="12.75">
      <c r="A56" s="59" t="s">
        <v>948</v>
      </c>
      <c r="B56" s="59" t="s">
        <v>949</v>
      </c>
      <c r="C56" s="59" t="s">
        <v>950</v>
      </c>
      <c r="D56" s="59" t="s">
        <v>951</v>
      </c>
      <c r="E56" s="59" t="s">
        <v>17</v>
      </c>
      <c r="F56" s="59" t="s">
        <v>18</v>
      </c>
      <c r="G56" s="59" t="s">
        <v>53</v>
      </c>
      <c r="H56" s="59" t="s">
        <v>63</v>
      </c>
      <c r="I56" s="60" t="s">
        <v>72</v>
      </c>
      <c r="J56" s="60"/>
      <c r="K56" s="59">
        <v>155</v>
      </c>
      <c r="L56" s="59" t="str">
        <f>"103,0130"</f>
        <v>103,0130</v>
      </c>
      <c r="M56" s="59" t="s">
        <v>952</v>
      </c>
    </row>
    <row r="57" spans="1:13" ht="12.75">
      <c r="A57" s="59" t="s">
        <v>953</v>
      </c>
      <c r="B57" s="59" t="s">
        <v>954</v>
      </c>
      <c r="C57" s="59" t="s">
        <v>955</v>
      </c>
      <c r="D57" s="59" t="s">
        <v>956</v>
      </c>
      <c r="E57" s="59" t="s">
        <v>17</v>
      </c>
      <c r="F57" s="59" t="s">
        <v>18</v>
      </c>
      <c r="G57" s="59" t="s">
        <v>53</v>
      </c>
      <c r="H57" s="60" t="s">
        <v>146</v>
      </c>
      <c r="I57" s="60" t="s">
        <v>76</v>
      </c>
      <c r="J57" s="60"/>
      <c r="K57" s="59">
        <v>145</v>
      </c>
      <c r="L57" s="59" t="str">
        <f>"93,6917"</f>
        <v>93,6917</v>
      </c>
      <c r="M57" s="59" t="s">
        <v>28</v>
      </c>
    </row>
    <row r="58" spans="1:13" ht="12.75">
      <c r="A58" s="59" t="s">
        <v>957</v>
      </c>
      <c r="B58" s="59" t="s">
        <v>958</v>
      </c>
      <c r="C58" s="59" t="s">
        <v>955</v>
      </c>
      <c r="D58" s="59" t="s">
        <v>956</v>
      </c>
      <c r="E58" s="59" t="s">
        <v>17</v>
      </c>
      <c r="F58" s="59" t="s">
        <v>18</v>
      </c>
      <c r="G58" s="60" t="s">
        <v>56</v>
      </c>
      <c r="H58" s="59" t="s">
        <v>56</v>
      </c>
      <c r="I58" s="59" t="s">
        <v>279</v>
      </c>
      <c r="J58" s="60"/>
      <c r="K58" s="59">
        <v>195</v>
      </c>
      <c r="L58" s="59" t="str">
        <f>"125,9992"</f>
        <v>125,9992</v>
      </c>
      <c r="M58" s="59" t="s">
        <v>959</v>
      </c>
    </row>
    <row r="59" spans="1:13" ht="12.75">
      <c r="A59" s="59" t="s">
        <v>960</v>
      </c>
      <c r="B59" s="59" t="s">
        <v>961</v>
      </c>
      <c r="C59" s="59" t="s">
        <v>208</v>
      </c>
      <c r="D59" s="59" t="s">
        <v>209</v>
      </c>
      <c r="E59" s="59" t="s">
        <v>17</v>
      </c>
      <c r="F59" s="59" t="s">
        <v>144</v>
      </c>
      <c r="G59" s="59" t="s">
        <v>253</v>
      </c>
      <c r="H59" s="60" t="s">
        <v>56</v>
      </c>
      <c r="I59" s="60" t="s">
        <v>241</v>
      </c>
      <c r="J59" s="60"/>
      <c r="K59" s="59">
        <v>185</v>
      </c>
      <c r="L59" s="59" t="str">
        <f>"119,2510"</f>
        <v>119,2510</v>
      </c>
      <c r="M59" s="59" t="s">
        <v>303</v>
      </c>
    </row>
    <row r="60" spans="1:13" ht="12.75">
      <c r="A60" s="59" t="s">
        <v>962</v>
      </c>
      <c r="B60" s="59" t="s">
        <v>963</v>
      </c>
      <c r="C60" s="59" t="s">
        <v>955</v>
      </c>
      <c r="D60" s="59" t="s">
        <v>956</v>
      </c>
      <c r="E60" s="59" t="s">
        <v>34</v>
      </c>
      <c r="F60" s="59" t="s">
        <v>964</v>
      </c>
      <c r="G60" s="59" t="s">
        <v>77</v>
      </c>
      <c r="H60" s="60" t="s">
        <v>965</v>
      </c>
      <c r="I60" s="60" t="s">
        <v>965</v>
      </c>
      <c r="J60" s="60"/>
      <c r="K60" s="59">
        <v>170</v>
      </c>
      <c r="L60" s="59" t="str">
        <f>"109,8455"</f>
        <v>109,8455</v>
      </c>
      <c r="M60" s="59" t="s">
        <v>966</v>
      </c>
    </row>
    <row r="61" spans="1:13" ht="12.75">
      <c r="A61" s="59" t="s">
        <v>948</v>
      </c>
      <c r="B61" s="59" t="s">
        <v>967</v>
      </c>
      <c r="C61" s="59" t="s">
        <v>950</v>
      </c>
      <c r="D61" s="59" t="s">
        <v>951</v>
      </c>
      <c r="E61" s="59" t="s">
        <v>17</v>
      </c>
      <c r="F61" s="59" t="s">
        <v>18</v>
      </c>
      <c r="G61" s="59" t="s">
        <v>53</v>
      </c>
      <c r="H61" s="59" t="s">
        <v>63</v>
      </c>
      <c r="I61" s="60"/>
      <c r="J61" s="60"/>
      <c r="K61" s="59">
        <v>155</v>
      </c>
      <c r="L61" s="59" t="str">
        <f>"103,0130"</f>
        <v>103,0130</v>
      </c>
      <c r="M61" s="59" t="s">
        <v>952</v>
      </c>
    </row>
    <row r="62" spans="1:13" ht="12.75">
      <c r="A62" s="59" t="s">
        <v>953</v>
      </c>
      <c r="B62" s="59" t="s">
        <v>968</v>
      </c>
      <c r="C62" s="59" t="s">
        <v>955</v>
      </c>
      <c r="D62" s="59" t="s">
        <v>956</v>
      </c>
      <c r="E62" s="59" t="s">
        <v>17</v>
      </c>
      <c r="F62" s="59" t="s">
        <v>18</v>
      </c>
      <c r="G62" s="59" t="s">
        <v>53</v>
      </c>
      <c r="H62" s="60" t="s">
        <v>146</v>
      </c>
      <c r="I62" s="60" t="s">
        <v>76</v>
      </c>
      <c r="J62" s="60"/>
      <c r="K62" s="59">
        <v>145</v>
      </c>
      <c r="L62" s="59" t="str">
        <f>"93,6917"</f>
        <v>93,6917</v>
      </c>
      <c r="M62" s="59" t="s">
        <v>28</v>
      </c>
    </row>
    <row r="63" spans="1:13" ht="12.75">
      <c r="A63" s="61" t="s">
        <v>969</v>
      </c>
      <c r="B63" s="61" t="s">
        <v>970</v>
      </c>
      <c r="C63" s="61" t="s">
        <v>99</v>
      </c>
      <c r="D63" s="61" t="s">
        <v>971</v>
      </c>
      <c r="E63" s="61" t="s">
        <v>34</v>
      </c>
      <c r="F63" s="61" t="s">
        <v>972</v>
      </c>
      <c r="G63" s="61" t="s">
        <v>76</v>
      </c>
      <c r="H63" s="62" t="s">
        <v>77</v>
      </c>
      <c r="I63" s="62" t="s">
        <v>77</v>
      </c>
      <c r="J63" s="62"/>
      <c r="K63" s="61">
        <v>160</v>
      </c>
      <c r="L63" s="61" t="str">
        <f>"109,6902"</f>
        <v>109,6902</v>
      </c>
      <c r="M63" s="61" t="s">
        <v>973</v>
      </c>
    </row>
    <row r="65" spans="1:12" ht="15">
      <c r="A65" s="36" t="s">
        <v>218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3" ht="12.75">
      <c r="A66" s="57" t="s">
        <v>974</v>
      </c>
      <c r="B66" s="57" t="s">
        <v>975</v>
      </c>
      <c r="C66" s="57" t="s">
        <v>976</v>
      </c>
      <c r="D66" s="57" t="s">
        <v>977</v>
      </c>
      <c r="E66" s="57" t="s">
        <v>17</v>
      </c>
      <c r="F66" s="57" t="s">
        <v>18</v>
      </c>
      <c r="G66" s="57" t="s">
        <v>51</v>
      </c>
      <c r="H66" s="57" t="s">
        <v>75</v>
      </c>
      <c r="I66" s="57" t="s">
        <v>63</v>
      </c>
      <c r="J66" s="58"/>
      <c r="K66" s="57">
        <v>155</v>
      </c>
      <c r="L66" s="57" t="str">
        <f>"97,0222"</f>
        <v>97,0222</v>
      </c>
      <c r="M66" s="57" t="s">
        <v>133</v>
      </c>
    </row>
    <row r="67" spans="1:14" ht="12.75">
      <c r="A67" s="59" t="s">
        <v>978</v>
      </c>
      <c r="B67" s="59" t="s">
        <v>979</v>
      </c>
      <c r="C67" s="59" t="s">
        <v>229</v>
      </c>
      <c r="D67" s="59" t="s">
        <v>230</v>
      </c>
      <c r="E67" s="59" t="s">
        <v>17</v>
      </c>
      <c r="F67" s="59" t="s">
        <v>302</v>
      </c>
      <c r="G67" s="60" t="s">
        <v>51</v>
      </c>
      <c r="H67" s="60"/>
      <c r="I67" s="60"/>
      <c r="J67" s="60"/>
      <c r="K67" s="59">
        <v>0</v>
      </c>
      <c r="L67" s="59" t="str">
        <f>"0,0000"</f>
        <v>0,0000</v>
      </c>
      <c r="M67" s="59"/>
      <c r="N67" t="s">
        <v>1729</v>
      </c>
    </row>
    <row r="68" spans="1:13" ht="12.75">
      <c r="A68" s="59" t="s">
        <v>980</v>
      </c>
      <c r="B68" s="59" t="s">
        <v>981</v>
      </c>
      <c r="C68" s="59" t="s">
        <v>982</v>
      </c>
      <c r="D68" s="59" t="s">
        <v>983</v>
      </c>
      <c r="E68" s="59" t="s">
        <v>231</v>
      </c>
      <c r="F68" s="59" t="s">
        <v>232</v>
      </c>
      <c r="G68" s="60" t="s">
        <v>187</v>
      </c>
      <c r="H68" s="59" t="s">
        <v>187</v>
      </c>
      <c r="I68" s="60" t="s">
        <v>147</v>
      </c>
      <c r="J68" s="60"/>
      <c r="K68" s="59">
        <v>210</v>
      </c>
      <c r="L68" s="59" t="str">
        <f>"129,0555"</f>
        <v>129,0555</v>
      </c>
      <c r="M68" s="59"/>
    </row>
    <row r="69" spans="1:13" ht="12.75">
      <c r="A69" s="59" t="s">
        <v>984</v>
      </c>
      <c r="B69" s="59" t="s">
        <v>985</v>
      </c>
      <c r="C69" s="59" t="s">
        <v>229</v>
      </c>
      <c r="D69" s="59" t="s">
        <v>230</v>
      </c>
      <c r="E69" s="59" t="s">
        <v>17</v>
      </c>
      <c r="F69" s="59" t="s">
        <v>18</v>
      </c>
      <c r="G69" s="60" t="s">
        <v>77</v>
      </c>
      <c r="H69" s="59" t="s">
        <v>77</v>
      </c>
      <c r="I69" s="60" t="s">
        <v>253</v>
      </c>
      <c r="J69" s="60"/>
      <c r="K69" s="59">
        <v>170</v>
      </c>
      <c r="L69" s="59" t="str">
        <f>"104,0145"</f>
        <v>104,0145</v>
      </c>
      <c r="M69" s="59" t="s">
        <v>115</v>
      </c>
    </row>
    <row r="70" spans="1:13" ht="12.75">
      <c r="A70" s="59" t="s">
        <v>986</v>
      </c>
      <c r="B70" s="59" t="s">
        <v>987</v>
      </c>
      <c r="C70" s="59" t="s">
        <v>988</v>
      </c>
      <c r="D70" s="59" t="s">
        <v>989</v>
      </c>
      <c r="E70" s="59" t="s">
        <v>17</v>
      </c>
      <c r="F70" s="59" t="s">
        <v>18</v>
      </c>
      <c r="G70" s="59" t="s">
        <v>51</v>
      </c>
      <c r="H70" s="60" t="s">
        <v>63</v>
      </c>
      <c r="I70" s="60"/>
      <c r="J70" s="60"/>
      <c r="K70" s="59">
        <v>140</v>
      </c>
      <c r="L70" s="59" t="str">
        <f>"86,3590"</f>
        <v>86,3590</v>
      </c>
      <c r="M70" s="59" t="s">
        <v>115</v>
      </c>
    </row>
    <row r="71" spans="1:13" ht="12.75">
      <c r="A71" s="59" t="s">
        <v>990</v>
      </c>
      <c r="B71" s="59" t="s">
        <v>991</v>
      </c>
      <c r="C71" s="59" t="s">
        <v>992</v>
      </c>
      <c r="D71" s="59" t="s">
        <v>993</v>
      </c>
      <c r="E71" s="59" t="s">
        <v>17</v>
      </c>
      <c r="F71" s="59" t="s">
        <v>302</v>
      </c>
      <c r="G71" s="59" t="s">
        <v>186</v>
      </c>
      <c r="H71" s="59" t="s">
        <v>681</v>
      </c>
      <c r="I71" s="59" t="s">
        <v>103</v>
      </c>
      <c r="J71" s="60"/>
      <c r="K71" s="59">
        <v>130</v>
      </c>
      <c r="L71" s="59" t="str">
        <f>"79,6380"</f>
        <v>79,6380</v>
      </c>
      <c r="M71" s="59" t="s">
        <v>303</v>
      </c>
    </row>
    <row r="72" spans="1:13" ht="12.75">
      <c r="A72" s="59" t="s">
        <v>994</v>
      </c>
      <c r="B72" s="59" t="s">
        <v>995</v>
      </c>
      <c r="C72" s="59" t="s">
        <v>248</v>
      </c>
      <c r="D72" s="59" t="s">
        <v>996</v>
      </c>
      <c r="E72" s="59" t="s">
        <v>101</v>
      </c>
      <c r="F72" s="59" t="s">
        <v>997</v>
      </c>
      <c r="G72" s="60" t="s">
        <v>26</v>
      </c>
      <c r="H72" s="59" t="s">
        <v>26</v>
      </c>
      <c r="I72" s="60" t="s">
        <v>27</v>
      </c>
      <c r="J72" s="60"/>
      <c r="K72" s="59">
        <v>100</v>
      </c>
      <c r="L72" s="59" t="str">
        <f>"69,8453"</f>
        <v>69,8453</v>
      </c>
      <c r="M72" s="59" t="s">
        <v>998</v>
      </c>
    </row>
    <row r="73" spans="1:13" ht="12.75">
      <c r="A73" s="61" t="s">
        <v>999</v>
      </c>
      <c r="B73" s="61" t="s">
        <v>1000</v>
      </c>
      <c r="C73" s="61" t="s">
        <v>992</v>
      </c>
      <c r="D73" s="61" t="s">
        <v>1001</v>
      </c>
      <c r="E73" s="61" t="s">
        <v>34</v>
      </c>
      <c r="F73" s="61" t="s">
        <v>1002</v>
      </c>
      <c r="G73" s="61" t="s">
        <v>50</v>
      </c>
      <c r="H73" s="62" t="s">
        <v>53</v>
      </c>
      <c r="I73" s="62" t="s">
        <v>53</v>
      </c>
      <c r="J73" s="62"/>
      <c r="K73" s="61">
        <v>135</v>
      </c>
      <c r="L73" s="61" t="str">
        <f>"108,7518"</f>
        <v>108,7518</v>
      </c>
      <c r="M73" s="61" t="s">
        <v>1003</v>
      </c>
    </row>
    <row r="75" spans="1:12" ht="15">
      <c r="A75" s="36" t="s">
        <v>288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3" ht="12.75">
      <c r="A76" s="57" t="s">
        <v>1004</v>
      </c>
      <c r="B76" s="57" t="s">
        <v>1005</v>
      </c>
      <c r="C76" s="57" t="s">
        <v>1006</v>
      </c>
      <c r="D76" s="57" t="s">
        <v>1007</v>
      </c>
      <c r="E76" s="57" t="s">
        <v>306</v>
      </c>
      <c r="F76" s="57" t="s">
        <v>1008</v>
      </c>
      <c r="G76" s="57" t="s">
        <v>103</v>
      </c>
      <c r="H76" s="57" t="s">
        <v>50</v>
      </c>
      <c r="I76" s="57" t="s">
        <v>51</v>
      </c>
      <c r="J76" s="57" t="s">
        <v>52</v>
      </c>
      <c r="K76" s="57">
        <v>140</v>
      </c>
      <c r="L76" s="57" t="str">
        <f>"85,5610"</f>
        <v>85,5610</v>
      </c>
      <c r="M76" s="57" t="s">
        <v>1009</v>
      </c>
    </row>
    <row r="77" spans="1:13" ht="12.75">
      <c r="A77" s="59" t="s">
        <v>1010</v>
      </c>
      <c r="B77" s="59" t="s">
        <v>1011</v>
      </c>
      <c r="C77" s="59" t="s">
        <v>1012</v>
      </c>
      <c r="D77" s="59" t="s">
        <v>1013</v>
      </c>
      <c r="E77" s="59" t="s">
        <v>17</v>
      </c>
      <c r="F77" s="59" t="s">
        <v>18</v>
      </c>
      <c r="G77" s="59" t="s">
        <v>51</v>
      </c>
      <c r="H77" s="60"/>
      <c r="I77" s="60"/>
      <c r="J77" s="60"/>
      <c r="K77" s="59">
        <v>140</v>
      </c>
      <c r="L77" s="59" t="str">
        <f>"82,8730"</f>
        <v>82,8730</v>
      </c>
      <c r="M77" s="59"/>
    </row>
    <row r="78" spans="1:13" ht="12.75">
      <c r="A78" s="59" t="s">
        <v>1014</v>
      </c>
      <c r="B78" s="59" t="s">
        <v>1015</v>
      </c>
      <c r="C78" s="59" t="s">
        <v>1016</v>
      </c>
      <c r="D78" s="59" t="s">
        <v>1017</v>
      </c>
      <c r="E78" s="59" t="s">
        <v>716</v>
      </c>
      <c r="F78" s="59" t="s">
        <v>717</v>
      </c>
      <c r="G78" s="59" t="s">
        <v>187</v>
      </c>
      <c r="H78" s="59" t="s">
        <v>147</v>
      </c>
      <c r="I78" s="60" t="s">
        <v>177</v>
      </c>
      <c r="J78" s="60"/>
      <c r="K78" s="59">
        <v>220</v>
      </c>
      <c r="L78" s="59" t="str">
        <f>"129,6020"</f>
        <v>129,6020</v>
      </c>
      <c r="M78" s="59"/>
    </row>
    <row r="79" spans="1:13" ht="12.75">
      <c r="A79" s="59" t="s">
        <v>1018</v>
      </c>
      <c r="B79" s="59" t="s">
        <v>1019</v>
      </c>
      <c r="C79" s="59" t="s">
        <v>1020</v>
      </c>
      <c r="D79" s="59" t="s">
        <v>1021</v>
      </c>
      <c r="E79" s="59" t="s">
        <v>17</v>
      </c>
      <c r="F79" s="59" t="s">
        <v>18</v>
      </c>
      <c r="G79" s="59" t="s">
        <v>279</v>
      </c>
      <c r="H79" s="59" t="s">
        <v>280</v>
      </c>
      <c r="I79" s="59" t="s">
        <v>384</v>
      </c>
      <c r="J79" s="60"/>
      <c r="K79" s="59">
        <v>207.5</v>
      </c>
      <c r="L79" s="59" t="str">
        <f>"125,1847"</f>
        <v>125,1847</v>
      </c>
      <c r="M79" s="59"/>
    </row>
    <row r="80" spans="1:13" ht="12.75">
      <c r="A80" s="59" t="s">
        <v>1022</v>
      </c>
      <c r="B80" s="59" t="s">
        <v>1023</v>
      </c>
      <c r="C80" s="59" t="s">
        <v>1024</v>
      </c>
      <c r="D80" s="59" t="s">
        <v>1025</v>
      </c>
      <c r="E80" s="59" t="s">
        <v>17</v>
      </c>
      <c r="F80" s="59" t="s">
        <v>18</v>
      </c>
      <c r="G80" s="59" t="s">
        <v>280</v>
      </c>
      <c r="H80" s="60" t="s">
        <v>296</v>
      </c>
      <c r="I80" s="60" t="s">
        <v>296</v>
      </c>
      <c r="J80" s="60"/>
      <c r="K80" s="59">
        <v>205</v>
      </c>
      <c r="L80" s="59" t="str">
        <f>"125,1320"</f>
        <v>125,1320</v>
      </c>
      <c r="M80" s="59"/>
    </row>
    <row r="81" spans="1:13" ht="12.75">
      <c r="A81" s="59" t="s">
        <v>1026</v>
      </c>
      <c r="B81" s="59" t="s">
        <v>1027</v>
      </c>
      <c r="C81" s="59" t="s">
        <v>1028</v>
      </c>
      <c r="D81" s="59" t="s">
        <v>1029</v>
      </c>
      <c r="E81" s="59" t="s">
        <v>17</v>
      </c>
      <c r="F81" s="59" t="s">
        <v>18</v>
      </c>
      <c r="G81" s="59" t="s">
        <v>145</v>
      </c>
      <c r="H81" s="60" t="s">
        <v>253</v>
      </c>
      <c r="I81" s="60"/>
      <c r="J81" s="60"/>
      <c r="K81" s="59">
        <v>180</v>
      </c>
      <c r="L81" s="59" t="str">
        <f>"105,6510"</f>
        <v>105,6510</v>
      </c>
      <c r="M81" s="59"/>
    </row>
    <row r="82" spans="1:13" ht="12.75">
      <c r="A82" s="59" t="s">
        <v>340</v>
      </c>
      <c r="B82" s="59" t="s">
        <v>341</v>
      </c>
      <c r="C82" s="59" t="s">
        <v>1030</v>
      </c>
      <c r="D82" s="59" t="s">
        <v>1031</v>
      </c>
      <c r="E82" s="59" t="s">
        <v>34</v>
      </c>
      <c r="F82" s="59" t="s">
        <v>35</v>
      </c>
      <c r="G82" s="59" t="s">
        <v>225</v>
      </c>
      <c r="H82" s="59" t="s">
        <v>50</v>
      </c>
      <c r="I82" s="60" t="s">
        <v>52</v>
      </c>
      <c r="J82" s="60"/>
      <c r="K82" s="59">
        <v>135</v>
      </c>
      <c r="L82" s="59" t="str">
        <f>"82,4741"</f>
        <v>82,4741</v>
      </c>
      <c r="M82" s="59" t="s">
        <v>344</v>
      </c>
    </row>
    <row r="83" spans="1:13" ht="12.75">
      <c r="A83" s="59" t="s">
        <v>317</v>
      </c>
      <c r="B83" s="59" t="s">
        <v>355</v>
      </c>
      <c r="C83" s="59" t="s">
        <v>1032</v>
      </c>
      <c r="D83" s="59" t="s">
        <v>1033</v>
      </c>
      <c r="E83" s="59" t="s">
        <v>34</v>
      </c>
      <c r="F83" s="59" t="s">
        <v>321</v>
      </c>
      <c r="G83" s="59" t="s">
        <v>123</v>
      </c>
      <c r="H83" s="59" t="s">
        <v>384</v>
      </c>
      <c r="I83" s="60" t="s">
        <v>187</v>
      </c>
      <c r="J83" s="60"/>
      <c r="K83" s="59">
        <v>207.5</v>
      </c>
      <c r="L83" s="59" t="str">
        <f>"150,3900"</f>
        <v>150,3900</v>
      </c>
      <c r="M83" s="59"/>
    </row>
    <row r="84" spans="1:13" ht="12.75">
      <c r="A84" s="59" t="s">
        <v>1034</v>
      </c>
      <c r="B84" s="59" t="s">
        <v>1035</v>
      </c>
      <c r="C84" s="59" t="s">
        <v>1036</v>
      </c>
      <c r="D84" s="59" t="s">
        <v>996</v>
      </c>
      <c r="E84" s="59" t="s">
        <v>17</v>
      </c>
      <c r="F84" s="59" t="s">
        <v>144</v>
      </c>
      <c r="G84" s="60" t="s">
        <v>27</v>
      </c>
      <c r="H84" s="60"/>
      <c r="I84" s="60"/>
      <c r="J84" s="60"/>
      <c r="K84" s="59">
        <v>0</v>
      </c>
      <c r="L84" s="59" t="str">
        <f>"0,0000"</f>
        <v>0,0000</v>
      </c>
      <c r="M84" s="59" t="s">
        <v>303</v>
      </c>
    </row>
    <row r="85" spans="1:13" ht="12.75">
      <c r="A85" s="61" t="s">
        <v>1037</v>
      </c>
      <c r="B85" s="61" t="s">
        <v>1038</v>
      </c>
      <c r="C85" s="61" t="s">
        <v>1039</v>
      </c>
      <c r="D85" s="61" t="s">
        <v>1040</v>
      </c>
      <c r="E85" s="61" t="s">
        <v>34</v>
      </c>
      <c r="F85" s="61" t="s">
        <v>1041</v>
      </c>
      <c r="G85" s="61" t="s">
        <v>279</v>
      </c>
      <c r="H85" s="61" t="s">
        <v>280</v>
      </c>
      <c r="I85" s="61" t="s">
        <v>384</v>
      </c>
      <c r="J85" s="62"/>
      <c r="K85" s="61">
        <v>207.5</v>
      </c>
      <c r="L85" s="61" t="str">
        <f>"154,3535"</f>
        <v>154,3535</v>
      </c>
      <c r="M85" s="61"/>
    </row>
    <row r="87" spans="1:12" ht="15">
      <c r="A87" s="36" t="s">
        <v>357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3" ht="12.75">
      <c r="A88" s="57" t="s">
        <v>1042</v>
      </c>
      <c r="B88" s="57" t="s">
        <v>1043</v>
      </c>
      <c r="C88" s="57" t="s">
        <v>1044</v>
      </c>
      <c r="D88" s="57" t="s">
        <v>1045</v>
      </c>
      <c r="E88" s="57" t="s">
        <v>306</v>
      </c>
      <c r="F88" s="57" t="s">
        <v>1008</v>
      </c>
      <c r="G88" s="57" t="s">
        <v>76</v>
      </c>
      <c r="H88" s="57" t="s">
        <v>64</v>
      </c>
      <c r="I88" s="58" t="s">
        <v>77</v>
      </c>
      <c r="J88" s="58"/>
      <c r="K88" s="57">
        <v>165</v>
      </c>
      <c r="L88" s="57" t="str">
        <f>"93,6870"</f>
        <v>93,6870</v>
      </c>
      <c r="M88" s="57"/>
    </row>
    <row r="89" spans="1:13" ht="12.75">
      <c r="A89" s="59" t="s">
        <v>1046</v>
      </c>
      <c r="B89" s="59" t="s">
        <v>1047</v>
      </c>
      <c r="C89" s="59" t="s">
        <v>1048</v>
      </c>
      <c r="D89" s="59" t="s">
        <v>1049</v>
      </c>
      <c r="E89" s="59" t="s">
        <v>223</v>
      </c>
      <c r="F89" s="59" t="s">
        <v>1050</v>
      </c>
      <c r="G89" s="60" t="s">
        <v>167</v>
      </c>
      <c r="H89" s="59" t="s">
        <v>167</v>
      </c>
      <c r="I89" s="59" t="s">
        <v>210</v>
      </c>
      <c r="J89" s="59" t="s">
        <v>179</v>
      </c>
      <c r="K89" s="59">
        <v>235</v>
      </c>
      <c r="L89" s="59" t="str">
        <f>"132,1875"</f>
        <v>132,1875</v>
      </c>
      <c r="M89" s="59" t="s">
        <v>456</v>
      </c>
    </row>
    <row r="90" spans="1:13" ht="12.75">
      <c r="A90" s="59" t="s">
        <v>1051</v>
      </c>
      <c r="B90" s="59" t="s">
        <v>1052</v>
      </c>
      <c r="C90" s="59" t="s">
        <v>1053</v>
      </c>
      <c r="D90" s="59" t="s">
        <v>1054</v>
      </c>
      <c r="E90" s="59" t="s">
        <v>17</v>
      </c>
      <c r="F90" s="59" t="s">
        <v>18</v>
      </c>
      <c r="G90" s="59" t="s">
        <v>56</v>
      </c>
      <c r="H90" s="59" t="s">
        <v>123</v>
      </c>
      <c r="I90" s="59" t="s">
        <v>296</v>
      </c>
      <c r="J90" s="60"/>
      <c r="K90" s="59">
        <v>215</v>
      </c>
      <c r="L90" s="59" t="str">
        <f>"122,5715"</f>
        <v>122,5715</v>
      </c>
      <c r="M90" s="59"/>
    </row>
    <row r="91" spans="1:13" ht="12.75">
      <c r="A91" s="59" t="s">
        <v>1055</v>
      </c>
      <c r="B91" s="59" t="s">
        <v>1056</v>
      </c>
      <c r="C91" s="59" t="s">
        <v>1057</v>
      </c>
      <c r="D91" s="59" t="s">
        <v>1058</v>
      </c>
      <c r="E91" s="59" t="s">
        <v>34</v>
      </c>
      <c r="F91" s="59" t="s">
        <v>1059</v>
      </c>
      <c r="G91" s="59" t="s">
        <v>187</v>
      </c>
      <c r="H91" s="59" t="s">
        <v>296</v>
      </c>
      <c r="I91" s="60" t="s">
        <v>147</v>
      </c>
      <c r="J91" s="60"/>
      <c r="K91" s="59">
        <v>215</v>
      </c>
      <c r="L91" s="59" t="str">
        <f>"121,8512"</f>
        <v>121,8512</v>
      </c>
      <c r="M91" s="59"/>
    </row>
    <row r="92" spans="1:13" ht="12.75">
      <c r="A92" s="59" t="s">
        <v>1060</v>
      </c>
      <c r="B92" s="59" t="s">
        <v>1061</v>
      </c>
      <c r="C92" s="59" t="s">
        <v>1062</v>
      </c>
      <c r="D92" s="59" t="s">
        <v>1063</v>
      </c>
      <c r="E92" s="59" t="s">
        <v>34</v>
      </c>
      <c r="F92" s="59" t="s">
        <v>1064</v>
      </c>
      <c r="G92" s="59" t="s">
        <v>113</v>
      </c>
      <c r="H92" s="59" t="s">
        <v>139</v>
      </c>
      <c r="I92" s="59" t="s">
        <v>56</v>
      </c>
      <c r="J92" s="60"/>
      <c r="K92" s="59">
        <v>190</v>
      </c>
      <c r="L92" s="59" t="str">
        <f>"110,1656"</f>
        <v>110,1656</v>
      </c>
      <c r="M92" s="59"/>
    </row>
    <row r="93" spans="1:13" ht="12.75">
      <c r="A93" s="59" t="s">
        <v>1065</v>
      </c>
      <c r="B93" s="59" t="s">
        <v>1066</v>
      </c>
      <c r="C93" s="59" t="s">
        <v>1067</v>
      </c>
      <c r="D93" s="59" t="s">
        <v>1068</v>
      </c>
      <c r="E93" s="59" t="s">
        <v>34</v>
      </c>
      <c r="F93" s="59" t="s">
        <v>972</v>
      </c>
      <c r="G93" s="59" t="s">
        <v>75</v>
      </c>
      <c r="H93" s="59" t="s">
        <v>76</v>
      </c>
      <c r="I93" s="60" t="s">
        <v>55</v>
      </c>
      <c r="J93" s="60"/>
      <c r="K93" s="59">
        <v>160</v>
      </c>
      <c r="L93" s="59" t="str">
        <f>"95,3552"</f>
        <v>95,3552</v>
      </c>
      <c r="M93" s="59" t="s">
        <v>973</v>
      </c>
    </row>
    <row r="94" spans="1:13" ht="12.75">
      <c r="A94" s="61" t="s">
        <v>1069</v>
      </c>
      <c r="B94" s="61" t="s">
        <v>1070</v>
      </c>
      <c r="C94" s="61" t="s">
        <v>1071</v>
      </c>
      <c r="D94" s="61" t="s">
        <v>1072</v>
      </c>
      <c r="E94" s="61" t="s">
        <v>34</v>
      </c>
      <c r="F94" s="61" t="s">
        <v>1073</v>
      </c>
      <c r="G94" s="61" t="s">
        <v>63</v>
      </c>
      <c r="H94" s="61" t="s">
        <v>72</v>
      </c>
      <c r="I94" s="61" t="s">
        <v>77</v>
      </c>
      <c r="J94" s="62"/>
      <c r="K94" s="61">
        <v>170</v>
      </c>
      <c r="L94" s="61" t="str">
        <f>"121,7965"</f>
        <v>121,7965</v>
      </c>
      <c r="M94" s="61"/>
    </row>
    <row r="96" spans="1:12" ht="15">
      <c r="A96" s="36" t="s">
        <v>405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3" ht="12.75">
      <c r="A97" s="57" t="s">
        <v>424</v>
      </c>
      <c r="B97" s="57" t="s">
        <v>425</v>
      </c>
      <c r="C97" s="57" t="s">
        <v>1074</v>
      </c>
      <c r="D97" s="57" t="s">
        <v>1075</v>
      </c>
      <c r="E97" s="57" t="s">
        <v>17</v>
      </c>
      <c r="F97" s="57" t="s">
        <v>18</v>
      </c>
      <c r="G97" s="57" t="s">
        <v>123</v>
      </c>
      <c r="H97" s="57" t="s">
        <v>323</v>
      </c>
      <c r="I97" s="57" t="s">
        <v>1076</v>
      </c>
      <c r="J97" s="58"/>
      <c r="K97" s="57">
        <v>217.5</v>
      </c>
      <c r="L97" s="57" t="str">
        <f>"120,8104"</f>
        <v>120,8104</v>
      </c>
      <c r="M97" s="57" t="s">
        <v>115</v>
      </c>
    </row>
    <row r="98" spans="1:13" ht="12.75">
      <c r="A98" s="59" t="s">
        <v>1077</v>
      </c>
      <c r="B98" s="59" t="s">
        <v>1078</v>
      </c>
      <c r="C98" s="59" t="s">
        <v>1079</v>
      </c>
      <c r="D98" s="59" t="s">
        <v>1080</v>
      </c>
      <c r="E98" s="59" t="s">
        <v>1081</v>
      </c>
      <c r="F98" s="59" t="s">
        <v>1082</v>
      </c>
      <c r="G98" s="59" t="s">
        <v>279</v>
      </c>
      <c r="H98" s="59" t="s">
        <v>280</v>
      </c>
      <c r="I98" s="60" t="s">
        <v>384</v>
      </c>
      <c r="J98" s="60"/>
      <c r="K98" s="59">
        <v>205</v>
      </c>
      <c r="L98" s="59" t="str">
        <f>"113,9288"</f>
        <v>113,9288</v>
      </c>
      <c r="M98" s="59"/>
    </row>
    <row r="99" spans="1:13" ht="12.75">
      <c r="A99" s="59" t="s">
        <v>1083</v>
      </c>
      <c r="B99" s="59" t="s">
        <v>1084</v>
      </c>
      <c r="C99" s="59" t="s">
        <v>1085</v>
      </c>
      <c r="D99" s="59" t="s">
        <v>1086</v>
      </c>
      <c r="E99" s="59" t="s">
        <v>17</v>
      </c>
      <c r="F99" s="59" t="s">
        <v>18</v>
      </c>
      <c r="G99" s="59" t="s">
        <v>279</v>
      </c>
      <c r="H99" s="60" t="s">
        <v>280</v>
      </c>
      <c r="I99" s="60" t="s">
        <v>384</v>
      </c>
      <c r="J99" s="60"/>
      <c r="K99" s="59">
        <v>195</v>
      </c>
      <c r="L99" s="59" t="str">
        <f>"107,8350"</f>
        <v>107,8350</v>
      </c>
      <c r="M99" s="59" t="s">
        <v>1087</v>
      </c>
    </row>
    <row r="100" spans="1:13" ht="12.75">
      <c r="A100" s="61" t="s">
        <v>1088</v>
      </c>
      <c r="B100" s="61" t="s">
        <v>1089</v>
      </c>
      <c r="C100" s="61" t="s">
        <v>1090</v>
      </c>
      <c r="D100" s="61" t="s">
        <v>1091</v>
      </c>
      <c r="E100" s="61" t="s">
        <v>1092</v>
      </c>
      <c r="F100" s="61" t="s">
        <v>1093</v>
      </c>
      <c r="G100" s="61" t="s">
        <v>77</v>
      </c>
      <c r="H100" s="61" t="s">
        <v>56</v>
      </c>
      <c r="I100" s="61" t="s">
        <v>123</v>
      </c>
      <c r="J100" s="62"/>
      <c r="K100" s="61">
        <v>200</v>
      </c>
      <c r="L100" s="61" t="str">
        <f>"125,4526"</f>
        <v>125,4526</v>
      </c>
      <c r="M100" s="61"/>
    </row>
    <row r="102" spans="1:12" ht="15">
      <c r="A102" s="36" t="s">
        <v>442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3" ht="12.75">
      <c r="A103" s="57" t="s">
        <v>470</v>
      </c>
      <c r="B103" s="57" t="s">
        <v>1094</v>
      </c>
      <c r="C103" s="57" t="s">
        <v>472</v>
      </c>
      <c r="D103" s="57" t="s">
        <v>473</v>
      </c>
      <c r="E103" s="57" t="s">
        <v>175</v>
      </c>
      <c r="F103" s="57" t="s">
        <v>474</v>
      </c>
      <c r="G103" s="57" t="s">
        <v>56</v>
      </c>
      <c r="H103" s="57" t="s">
        <v>187</v>
      </c>
      <c r="I103" s="58" t="s">
        <v>147</v>
      </c>
      <c r="J103" s="58"/>
      <c r="K103" s="57">
        <v>210</v>
      </c>
      <c r="L103" s="57" t="str">
        <f>"114,0615"</f>
        <v>114,0615</v>
      </c>
      <c r="M103" s="57"/>
    </row>
    <row r="104" spans="1:13" ht="12.75">
      <c r="A104" s="59" t="s">
        <v>1095</v>
      </c>
      <c r="B104" s="59" t="s">
        <v>1096</v>
      </c>
      <c r="C104" s="59" t="s">
        <v>1097</v>
      </c>
      <c r="D104" s="59" t="s">
        <v>1098</v>
      </c>
      <c r="E104" s="59" t="s">
        <v>175</v>
      </c>
      <c r="F104" s="59" t="s">
        <v>176</v>
      </c>
      <c r="G104" s="59" t="s">
        <v>63</v>
      </c>
      <c r="H104" s="60" t="s">
        <v>55</v>
      </c>
      <c r="I104" s="60" t="s">
        <v>253</v>
      </c>
      <c r="J104" s="60"/>
      <c r="K104" s="59">
        <v>155</v>
      </c>
      <c r="L104" s="59" t="str">
        <f>"82,4135"</f>
        <v>82,4135</v>
      </c>
      <c r="M104" s="59"/>
    </row>
    <row r="105" spans="1:13" ht="12.75">
      <c r="A105" s="59" t="s">
        <v>781</v>
      </c>
      <c r="B105" s="59" t="s">
        <v>434</v>
      </c>
      <c r="C105" s="59" t="s">
        <v>463</v>
      </c>
      <c r="D105" s="59" t="s">
        <v>464</v>
      </c>
      <c r="E105" s="59" t="s">
        <v>175</v>
      </c>
      <c r="F105" s="59" t="s">
        <v>176</v>
      </c>
      <c r="G105" s="59" t="s">
        <v>296</v>
      </c>
      <c r="H105" s="59" t="s">
        <v>509</v>
      </c>
      <c r="I105" s="59" t="s">
        <v>124</v>
      </c>
      <c r="J105" s="60"/>
      <c r="K105" s="59">
        <v>227.5</v>
      </c>
      <c r="L105" s="59" t="str">
        <f>"123,0115"</f>
        <v>123,0115</v>
      </c>
      <c r="M105" s="59"/>
    </row>
    <row r="106" spans="1:13" ht="12.75">
      <c r="A106" s="59" t="s">
        <v>1099</v>
      </c>
      <c r="B106" s="59" t="s">
        <v>1100</v>
      </c>
      <c r="C106" s="59" t="s">
        <v>1101</v>
      </c>
      <c r="D106" s="59" t="s">
        <v>1102</v>
      </c>
      <c r="E106" s="59" t="s">
        <v>231</v>
      </c>
      <c r="F106" s="59" t="s">
        <v>232</v>
      </c>
      <c r="G106" s="59" t="s">
        <v>187</v>
      </c>
      <c r="H106" s="59" t="s">
        <v>147</v>
      </c>
      <c r="I106" s="60" t="s">
        <v>167</v>
      </c>
      <c r="J106" s="60"/>
      <c r="K106" s="59">
        <v>220</v>
      </c>
      <c r="L106" s="59" t="str">
        <f>"119,0420"</f>
        <v>119,0420</v>
      </c>
      <c r="M106" s="59" t="s">
        <v>1103</v>
      </c>
    </row>
    <row r="107" spans="1:13" ht="12.75">
      <c r="A107" s="59" t="s">
        <v>1104</v>
      </c>
      <c r="B107" s="59" t="s">
        <v>1105</v>
      </c>
      <c r="C107" s="59" t="s">
        <v>1106</v>
      </c>
      <c r="D107" s="59" t="s">
        <v>1107</v>
      </c>
      <c r="E107" s="59" t="s">
        <v>733</v>
      </c>
      <c r="F107" s="59" t="s">
        <v>943</v>
      </c>
      <c r="G107" s="59" t="s">
        <v>384</v>
      </c>
      <c r="H107" s="59" t="s">
        <v>296</v>
      </c>
      <c r="I107" s="60" t="s">
        <v>167</v>
      </c>
      <c r="J107" s="60"/>
      <c r="K107" s="59">
        <v>215</v>
      </c>
      <c r="L107" s="59" t="str">
        <f>"115,3174"</f>
        <v>115,3174</v>
      </c>
      <c r="M107" s="59"/>
    </row>
    <row r="108" spans="1:13" ht="12.75">
      <c r="A108" s="59" t="s">
        <v>1108</v>
      </c>
      <c r="B108" s="59" t="s">
        <v>1109</v>
      </c>
      <c r="C108" s="59" t="s">
        <v>1110</v>
      </c>
      <c r="D108" s="59" t="s">
        <v>1111</v>
      </c>
      <c r="E108" s="59" t="s">
        <v>17</v>
      </c>
      <c r="F108" s="59" t="s">
        <v>18</v>
      </c>
      <c r="G108" s="59" t="s">
        <v>56</v>
      </c>
      <c r="H108" s="59" t="s">
        <v>123</v>
      </c>
      <c r="I108" s="60" t="s">
        <v>280</v>
      </c>
      <c r="J108" s="60"/>
      <c r="K108" s="59">
        <v>200</v>
      </c>
      <c r="L108" s="59" t="str">
        <f>"108,8740"</f>
        <v>108,8740</v>
      </c>
      <c r="M108" s="59"/>
    </row>
    <row r="109" spans="1:13" ht="12.75">
      <c r="A109" s="59" t="s">
        <v>465</v>
      </c>
      <c r="B109" s="59" t="s">
        <v>466</v>
      </c>
      <c r="C109" s="59" t="s">
        <v>1112</v>
      </c>
      <c r="D109" s="59" t="s">
        <v>1113</v>
      </c>
      <c r="E109" s="59" t="s">
        <v>34</v>
      </c>
      <c r="F109" s="59" t="s">
        <v>469</v>
      </c>
      <c r="G109" s="60"/>
      <c r="H109" s="60"/>
      <c r="I109" s="60"/>
      <c r="J109" s="60"/>
      <c r="K109" s="59">
        <v>0</v>
      </c>
      <c r="L109" s="59" t="str">
        <f>"0,0000"</f>
        <v>0,0000</v>
      </c>
      <c r="M109" s="59"/>
    </row>
    <row r="110" spans="1:13" ht="12.75">
      <c r="A110" s="59" t="s">
        <v>1104</v>
      </c>
      <c r="B110" s="59" t="s">
        <v>1114</v>
      </c>
      <c r="C110" s="59" t="s">
        <v>1106</v>
      </c>
      <c r="D110" s="59" t="s">
        <v>1115</v>
      </c>
      <c r="E110" s="59" t="s">
        <v>733</v>
      </c>
      <c r="F110" s="59" t="s">
        <v>943</v>
      </c>
      <c r="G110" s="59" t="s">
        <v>384</v>
      </c>
      <c r="H110" s="59" t="s">
        <v>296</v>
      </c>
      <c r="I110" s="60" t="s">
        <v>167</v>
      </c>
      <c r="J110" s="60"/>
      <c r="K110" s="59">
        <v>215</v>
      </c>
      <c r="L110" s="59" t="str">
        <f>"116,4706"</f>
        <v>116,4706</v>
      </c>
      <c r="M110" s="59"/>
    </row>
    <row r="111" spans="1:13" ht="12.75">
      <c r="A111" s="59" t="s">
        <v>1116</v>
      </c>
      <c r="B111" s="59" t="s">
        <v>1117</v>
      </c>
      <c r="C111" s="59" t="s">
        <v>1118</v>
      </c>
      <c r="D111" s="59" t="s">
        <v>1119</v>
      </c>
      <c r="E111" s="59" t="s">
        <v>34</v>
      </c>
      <c r="F111" s="59" t="s">
        <v>972</v>
      </c>
      <c r="G111" s="59" t="s">
        <v>145</v>
      </c>
      <c r="H111" s="59" t="s">
        <v>122</v>
      </c>
      <c r="I111" s="60" t="s">
        <v>123</v>
      </c>
      <c r="J111" s="60"/>
      <c r="K111" s="59">
        <v>187.5</v>
      </c>
      <c r="L111" s="59" t="str">
        <f>"104,7193"</f>
        <v>104,7193</v>
      </c>
      <c r="M111" s="59" t="s">
        <v>1120</v>
      </c>
    </row>
    <row r="112" spans="1:13" ht="12.75">
      <c r="A112" s="61" t="s">
        <v>465</v>
      </c>
      <c r="B112" s="61" t="s">
        <v>475</v>
      </c>
      <c r="C112" s="61" t="s">
        <v>1121</v>
      </c>
      <c r="D112" s="61" t="s">
        <v>1122</v>
      </c>
      <c r="E112" s="61" t="s">
        <v>34</v>
      </c>
      <c r="F112" s="61" t="s">
        <v>469</v>
      </c>
      <c r="G112" s="62"/>
      <c r="H112" s="62"/>
      <c r="I112" s="62"/>
      <c r="J112" s="62"/>
      <c r="K112" s="61">
        <v>0</v>
      </c>
      <c r="L112" s="61" t="str">
        <f>"0,0000"</f>
        <v>0,0000</v>
      </c>
      <c r="M112" s="61"/>
    </row>
    <row r="114" spans="1:12" ht="15">
      <c r="A114" s="36" t="s">
        <v>481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3" ht="12.75">
      <c r="A115" s="57" t="s">
        <v>782</v>
      </c>
      <c r="B115" s="57" t="s">
        <v>783</v>
      </c>
      <c r="C115" s="57" t="s">
        <v>784</v>
      </c>
      <c r="D115" s="57" t="s">
        <v>785</v>
      </c>
      <c r="E115" s="57" t="s">
        <v>175</v>
      </c>
      <c r="F115" s="57" t="s">
        <v>176</v>
      </c>
      <c r="G115" s="57" t="s">
        <v>123</v>
      </c>
      <c r="H115" s="57" t="s">
        <v>187</v>
      </c>
      <c r="I115" s="58" t="s">
        <v>167</v>
      </c>
      <c r="J115" s="58"/>
      <c r="K115" s="57">
        <v>210</v>
      </c>
      <c r="L115" s="57" t="str">
        <f>"109,5517"</f>
        <v>109,5517</v>
      </c>
      <c r="M115" s="57"/>
    </row>
    <row r="116" spans="1:13" ht="12.75">
      <c r="A116" s="61" t="s">
        <v>1123</v>
      </c>
      <c r="B116" s="61" t="s">
        <v>1124</v>
      </c>
      <c r="C116" s="61" t="s">
        <v>784</v>
      </c>
      <c r="D116" s="61" t="s">
        <v>785</v>
      </c>
      <c r="E116" s="61" t="s">
        <v>17</v>
      </c>
      <c r="F116" s="61" t="s">
        <v>1125</v>
      </c>
      <c r="G116" s="61" t="s">
        <v>77</v>
      </c>
      <c r="H116" s="62" t="s">
        <v>640</v>
      </c>
      <c r="I116" s="62"/>
      <c r="J116" s="62"/>
      <c r="K116" s="61">
        <v>170</v>
      </c>
      <c r="L116" s="61" t="str">
        <f>"88,6847"</f>
        <v>88,6847</v>
      </c>
      <c r="M116" s="61"/>
    </row>
    <row r="118" spans="5:6" ht="14.25">
      <c r="E118" s="70" t="s">
        <v>486</v>
      </c>
      <c r="F118" s="8" t="s">
        <v>1716</v>
      </c>
    </row>
    <row r="119" spans="5:6" ht="14.25">
      <c r="E119" s="70" t="s">
        <v>487</v>
      </c>
      <c r="F119" s="8" t="s">
        <v>1717</v>
      </c>
    </row>
    <row r="120" spans="5:6" ht="14.25">
      <c r="E120" s="70" t="s">
        <v>488</v>
      </c>
      <c r="F120" s="8" t="s">
        <v>1724</v>
      </c>
    </row>
    <row r="121" spans="5:6" ht="14.25">
      <c r="E121" s="70" t="s">
        <v>489</v>
      </c>
      <c r="F121" s="8" t="s">
        <v>1721</v>
      </c>
    </row>
    <row r="122" spans="5:6" ht="14.25">
      <c r="E122" s="70" t="s">
        <v>490</v>
      </c>
      <c r="F122" s="8" t="s">
        <v>1725</v>
      </c>
    </row>
    <row r="123" spans="5:6" ht="14.25">
      <c r="E123" s="70" t="s">
        <v>491</v>
      </c>
      <c r="F123" s="8" t="s">
        <v>1723</v>
      </c>
    </row>
    <row r="126" spans="1:2" ht="18">
      <c r="A126" s="63" t="s">
        <v>492</v>
      </c>
      <c r="B126" s="63"/>
    </row>
    <row r="127" spans="1:2" ht="15">
      <c r="A127" s="64" t="s">
        <v>493</v>
      </c>
      <c r="B127" s="64"/>
    </row>
    <row r="128" spans="1:2" ht="14.25">
      <c r="A128" s="66" t="s">
        <v>494</v>
      </c>
      <c r="B128" s="67"/>
    </row>
    <row r="129" spans="1:5" ht="15">
      <c r="A129" s="68" t="s">
        <v>0</v>
      </c>
      <c r="B129" s="68" t="s">
        <v>495</v>
      </c>
      <c r="C129" s="68" t="s">
        <v>496</v>
      </c>
      <c r="D129" s="68" t="s">
        <v>7</v>
      </c>
      <c r="E129" s="68" t="s">
        <v>497</v>
      </c>
    </row>
    <row r="130" spans="1:5" ht="12.75">
      <c r="A130" s="65" t="s">
        <v>837</v>
      </c>
      <c r="B130" s="54" t="s">
        <v>494</v>
      </c>
      <c r="C130" s="54" t="s">
        <v>521</v>
      </c>
      <c r="D130" s="54" t="s">
        <v>197</v>
      </c>
      <c r="E130" s="69" t="s">
        <v>1126</v>
      </c>
    </row>
    <row r="131" spans="1:5" ht="12.75">
      <c r="A131" s="65" t="s">
        <v>97</v>
      </c>
      <c r="B131" s="54" t="s">
        <v>494</v>
      </c>
      <c r="C131" s="54" t="s">
        <v>521</v>
      </c>
      <c r="D131" s="54" t="s">
        <v>20</v>
      </c>
      <c r="E131" s="69" t="s">
        <v>1127</v>
      </c>
    </row>
    <row r="132" spans="1:5" ht="12.75">
      <c r="A132" s="65" t="s">
        <v>828</v>
      </c>
      <c r="B132" s="54" t="s">
        <v>494</v>
      </c>
      <c r="C132" s="54" t="s">
        <v>508</v>
      </c>
      <c r="D132" s="54" t="s">
        <v>19</v>
      </c>
      <c r="E132" s="69" t="s">
        <v>1128</v>
      </c>
    </row>
    <row r="134" spans="1:2" ht="14.25">
      <c r="A134" s="66" t="s">
        <v>511</v>
      </c>
      <c r="B134" s="67"/>
    </row>
    <row r="135" spans="1:5" ht="15">
      <c r="A135" s="68" t="s">
        <v>0</v>
      </c>
      <c r="B135" s="68" t="s">
        <v>495</v>
      </c>
      <c r="C135" s="68" t="s">
        <v>496</v>
      </c>
      <c r="D135" s="68" t="s">
        <v>7</v>
      </c>
      <c r="E135" s="68" t="s">
        <v>497</v>
      </c>
    </row>
    <row r="136" spans="1:5" ht="12.75">
      <c r="A136" s="65" t="s">
        <v>832</v>
      </c>
      <c r="B136" s="54" t="s">
        <v>594</v>
      </c>
      <c r="C136" s="54" t="s">
        <v>508</v>
      </c>
      <c r="D136" s="54" t="s">
        <v>27</v>
      </c>
      <c r="E136" s="69" t="s">
        <v>1129</v>
      </c>
    </row>
    <row r="137" spans="1:5" ht="12.75">
      <c r="A137" s="65" t="s">
        <v>821</v>
      </c>
      <c r="B137" s="54" t="s">
        <v>605</v>
      </c>
      <c r="C137" s="54" t="s">
        <v>585</v>
      </c>
      <c r="D137" s="54" t="s">
        <v>74</v>
      </c>
      <c r="E137" s="69" t="s">
        <v>1130</v>
      </c>
    </row>
    <row r="140" spans="1:2" ht="15">
      <c r="A140" s="64" t="s">
        <v>515</v>
      </c>
      <c r="B140" s="64"/>
    </row>
    <row r="141" spans="1:2" ht="14.25">
      <c r="A141" s="66" t="s">
        <v>516</v>
      </c>
      <c r="B141" s="67"/>
    </row>
    <row r="142" spans="1:5" ht="15">
      <c r="A142" s="68" t="s">
        <v>0</v>
      </c>
      <c r="B142" s="68" t="s">
        <v>495</v>
      </c>
      <c r="C142" s="68" t="s">
        <v>496</v>
      </c>
      <c r="D142" s="68" t="s">
        <v>7</v>
      </c>
      <c r="E142" s="68" t="s">
        <v>497</v>
      </c>
    </row>
    <row r="143" spans="1:5" ht="12.75">
      <c r="A143" s="65" t="s">
        <v>939</v>
      </c>
      <c r="B143" s="54" t="s">
        <v>517</v>
      </c>
      <c r="C143" s="54" t="s">
        <v>521</v>
      </c>
      <c r="D143" s="54" t="s">
        <v>253</v>
      </c>
      <c r="E143" s="69" t="s">
        <v>1131</v>
      </c>
    </row>
    <row r="144" spans="1:5" ht="12.75">
      <c r="A144" s="65" t="s">
        <v>888</v>
      </c>
      <c r="B144" s="54" t="s">
        <v>520</v>
      </c>
      <c r="C144" s="54" t="s">
        <v>508</v>
      </c>
      <c r="D144" s="54" t="s">
        <v>63</v>
      </c>
      <c r="E144" s="69" t="s">
        <v>1132</v>
      </c>
    </row>
    <row r="145" spans="1:5" ht="12.75">
      <c r="A145" s="65" t="s">
        <v>363</v>
      </c>
      <c r="B145" s="54" t="s">
        <v>517</v>
      </c>
      <c r="C145" s="54" t="s">
        <v>508</v>
      </c>
      <c r="D145" s="54" t="s">
        <v>75</v>
      </c>
      <c r="E145" s="69" t="s">
        <v>1133</v>
      </c>
    </row>
    <row r="146" spans="1:5" ht="12.75">
      <c r="A146" s="65" t="s">
        <v>892</v>
      </c>
      <c r="B146" s="54" t="s">
        <v>520</v>
      </c>
      <c r="C146" s="54" t="s">
        <v>508</v>
      </c>
      <c r="D146" s="54" t="s">
        <v>178</v>
      </c>
      <c r="E146" s="69" t="s">
        <v>1134</v>
      </c>
    </row>
    <row r="147" spans="1:5" ht="12.75">
      <c r="A147" s="65" t="s">
        <v>974</v>
      </c>
      <c r="B147" s="54" t="s">
        <v>520</v>
      </c>
      <c r="C147" s="54" t="s">
        <v>529</v>
      </c>
      <c r="D147" s="54" t="s">
        <v>63</v>
      </c>
      <c r="E147" s="69" t="s">
        <v>1135</v>
      </c>
    </row>
    <row r="148" spans="1:5" ht="12.75">
      <c r="A148" s="65" t="s">
        <v>867</v>
      </c>
      <c r="B148" s="54" t="s">
        <v>524</v>
      </c>
      <c r="C148" s="54" t="s">
        <v>501</v>
      </c>
      <c r="D148" s="54" t="s">
        <v>85</v>
      </c>
      <c r="E148" s="69" t="s">
        <v>1136</v>
      </c>
    </row>
    <row r="149" spans="1:5" ht="12.75">
      <c r="A149" s="65" t="s">
        <v>1042</v>
      </c>
      <c r="B149" s="54" t="s">
        <v>517</v>
      </c>
      <c r="C149" s="54" t="s">
        <v>538</v>
      </c>
      <c r="D149" s="54" t="s">
        <v>64</v>
      </c>
      <c r="E149" s="69" t="s">
        <v>1137</v>
      </c>
    </row>
    <row r="150" spans="1:5" ht="12.75">
      <c r="A150" s="65" t="s">
        <v>1004</v>
      </c>
      <c r="B150" s="54" t="s">
        <v>524</v>
      </c>
      <c r="C150" s="54" t="s">
        <v>533</v>
      </c>
      <c r="D150" s="54" t="s">
        <v>51</v>
      </c>
      <c r="E150" s="69" t="s">
        <v>1138</v>
      </c>
    </row>
    <row r="151" spans="1:5" ht="12.75">
      <c r="A151" s="65" t="s">
        <v>897</v>
      </c>
      <c r="B151" s="54" t="s">
        <v>520</v>
      </c>
      <c r="C151" s="54" t="s">
        <v>508</v>
      </c>
      <c r="D151" s="54" t="s">
        <v>186</v>
      </c>
      <c r="E151" s="69" t="s">
        <v>1139</v>
      </c>
    </row>
    <row r="153" spans="1:2" ht="14.25">
      <c r="A153" s="66" t="s">
        <v>531</v>
      </c>
      <c r="B153" s="67"/>
    </row>
    <row r="154" spans="1:5" ht="15">
      <c r="A154" s="68" t="s">
        <v>0</v>
      </c>
      <c r="B154" s="68" t="s">
        <v>495</v>
      </c>
      <c r="C154" s="68" t="s">
        <v>496</v>
      </c>
      <c r="D154" s="68" t="s">
        <v>7</v>
      </c>
      <c r="E154" s="68" t="s">
        <v>497</v>
      </c>
    </row>
    <row r="155" spans="1:5" ht="12.75">
      <c r="A155" s="65" t="s">
        <v>1046</v>
      </c>
      <c r="B155" s="54" t="s">
        <v>532</v>
      </c>
      <c r="C155" s="54" t="s">
        <v>538</v>
      </c>
      <c r="D155" s="54" t="s">
        <v>210</v>
      </c>
      <c r="E155" s="69" t="s">
        <v>1140</v>
      </c>
    </row>
    <row r="156" spans="1:5" ht="12.75">
      <c r="A156" s="65" t="s">
        <v>470</v>
      </c>
      <c r="B156" s="54" t="s">
        <v>532</v>
      </c>
      <c r="C156" s="54" t="s">
        <v>554</v>
      </c>
      <c r="D156" s="54" t="s">
        <v>187</v>
      </c>
      <c r="E156" s="69" t="s">
        <v>1141</v>
      </c>
    </row>
    <row r="157" spans="1:5" ht="12.75">
      <c r="A157" s="65" t="s">
        <v>948</v>
      </c>
      <c r="B157" s="54" t="s">
        <v>532</v>
      </c>
      <c r="C157" s="54" t="s">
        <v>521</v>
      </c>
      <c r="D157" s="54" t="s">
        <v>63</v>
      </c>
      <c r="E157" s="69" t="s">
        <v>1142</v>
      </c>
    </row>
    <row r="158" spans="1:5" ht="12.75">
      <c r="A158" s="65" t="s">
        <v>944</v>
      </c>
      <c r="B158" s="54" t="s">
        <v>532</v>
      </c>
      <c r="C158" s="54" t="s">
        <v>521</v>
      </c>
      <c r="D158" s="54" t="s">
        <v>197</v>
      </c>
      <c r="E158" s="69" t="s">
        <v>1143</v>
      </c>
    </row>
    <row r="159" spans="1:5" ht="12.75">
      <c r="A159" s="65" t="s">
        <v>903</v>
      </c>
      <c r="B159" s="54" t="s">
        <v>532</v>
      </c>
      <c r="C159" s="54" t="s">
        <v>508</v>
      </c>
      <c r="D159" s="54" t="s">
        <v>53</v>
      </c>
      <c r="E159" s="69" t="s">
        <v>1144</v>
      </c>
    </row>
    <row r="160" spans="1:5" ht="12.75">
      <c r="A160" s="65" t="s">
        <v>906</v>
      </c>
      <c r="B160" s="54" t="s">
        <v>532</v>
      </c>
      <c r="C160" s="54" t="s">
        <v>508</v>
      </c>
      <c r="D160" s="54" t="s">
        <v>53</v>
      </c>
      <c r="E160" s="69" t="s">
        <v>1145</v>
      </c>
    </row>
    <row r="161" spans="1:5" ht="12.75">
      <c r="A161" s="65" t="s">
        <v>857</v>
      </c>
      <c r="B161" s="54" t="s">
        <v>532</v>
      </c>
      <c r="C161" s="54" t="s">
        <v>585</v>
      </c>
      <c r="D161" s="54" t="s">
        <v>85</v>
      </c>
      <c r="E161" s="69" t="s">
        <v>1146</v>
      </c>
    </row>
    <row r="162" spans="1:5" ht="12.75">
      <c r="A162" s="65" t="s">
        <v>852</v>
      </c>
      <c r="B162" s="54" t="s">
        <v>532</v>
      </c>
      <c r="C162" s="54" t="s">
        <v>545</v>
      </c>
      <c r="D162" s="54" t="s">
        <v>93</v>
      </c>
      <c r="E162" s="69" t="s">
        <v>1147</v>
      </c>
    </row>
    <row r="163" spans="1:5" ht="12.75">
      <c r="A163" s="65" t="s">
        <v>953</v>
      </c>
      <c r="B163" s="54" t="s">
        <v>532</v>
      </c>
      <c r="C163" s="54" t="s">
        <v>521</v>
      </c>
      <c r="D163" s="54" t="s">
        <v>53</v>
      </c>
      <c r="E163" s="69" t="s">
        <v>1148</v>
      </c>
    </row>
    <row r="164" spans="1:5" ht="12.75">
      <c r="A164" s="65" t="s">
        <v>1010</v>
      </c>
      <c r="B164" s="54" t="s">
        <v>532</v>
      </c>
      <c r="C164" s="54" t="s">
        <v>533</v>
      </c>
      <c r="D164" s="54" t="s">
        <v>51</v>
      </c>
      <c r="E164" s="69" t="s">
        <v>1149</v>
      </c>
    </row>
    <row r="165" spans="1:5" ht="12.75">
      <c r="A165" s="65" t="s">
        <v>1095</v>
      </c>
      <c r="B165" s="54" t="s">
        <v>532</v>
      </c>
      <c r="C165" s="54" t="s">
        <v>554</v>
      </c>
      <c r="D165" s="54" t="s">
        <v>63</v>
      </c>
      <c r="E165" s="69" t="s">
        <v>1150</v>
      </c>
    </row>
    <row r="166" spans="1:5" ht="12.75">
      <c r="A166" s="65" t="s">
        <v>847</v>
      </c>
      <c r="B166" s="54" t="s">
        <v>532</v>
      </c>
      <c r="C166" s="54" t="s">
        <v>498</v>
      </c>
      <c r="D166" s="54" t="s">
        <v>111</v>
      </c>
      <c r="E166" s="69" t="s">
        <v>1151</v>
      </c>
    </row>
    <row r="168" spans="1:2" ht="14.25">
      <c r="A168" s="66" t="s">
        <v>494</v>
      </c>
      <c r="B168" s="67"/>
    </row>
    <row r="169" spans="1:5" ht="15">
      <c r="A169" s="68" t="s">
        <v>0</v>
      </c>
      <c r="B169" s="68" t="s">
        <v>495</v>
      </c>
      <c r="C169" s="68" t="s">
        <v>496</v>
      </c>
      <c r="D169" s="68" t="s">
        <v>7</v>
      </c>
      <c r="E169" s="68" t="s">
        <v>497</v>
      </c>
    </row>
    <row r="170" spans="1:5" ht="12.75">
      <c r="A170" s="65" t="s">
        <v>910</v>
      </c>
      <c r="B170" s="54" t="s">
        <v>494</v>
      </c>
      <c r="C170" s="54" t="s">
        <v>508</v>
      </c>
      <c r="D170" s="54" t="s">
        <v>123</v>
      </c>
      <c r="E170" s="69" t="s">
        <v>1152</v>
      </c>
    </row>
    <row r="171" spans="1:5" ht="12.75">
      <c r="A171" s="65" t="s">
        <v>914</v>
      </c>
      <c r="B171" s="54" t="s">
        <v>494</v>
      </c>
      <c r="C171" s="54" t="s">
        <v>508</v>
      </c>
      <c r="D171" s="54" t="s">
        <v>122</v>
      </c>
      <c r="E171" s="69" t="s">
        <v>1153</v>
      </c>
    </row>
    <row r="172" spans="1:5" ht="12.75">
      <c r="A172" s="65" t="s">
        <v>917</v>
      </c>
      <c r="B172" s="54" t="s">
        <v>494</v>
      </c>
      <c r="C172" s="54" t="s">
        <v>508</v>
      </c>
      <c r="D172" s="54" t="s">
        <v>122</v>
      </c>
      <c r="E172" s="69" t="s">
        <v>1154</v>
      </c>
    </row>
    <row r="173" spans="1:5" ht="12.75">
      <c r="A173" s="65" t="s">
        <v>1014</v>
      </c>
      <c r="B173" s="54" t="s">
        <v>494</v>
      </c>
      <c r="C173" s="54" t="s">
        <v>533</v>
      </c>
      <c r="D173" s="54" t="s">
        <v>147</v>
      </c>
      <c r="E173" s="69" t="s">
        <v>1155</v>
      </c>
    </row>
    <row r="174" spans="1:5" ht="12.75">
      <c r="A174" s="65" t="s">
        <v>875</v>
      </c>
      <c r="B174" s="54" t="s">
        <v>494</v>
      </c>
      <c r="C174" s="54" t="s">
        <v>501</v>
      </c>
      <c r="D174" s="54" t="s">
        <v>113</v>
      </c>
      <c r="E174" s="69" t="s">
        <v>1156</v>
      </c>
    </row>
    <row r="175" spans="1:5" ht="12.75">
      <c r="A175" s="65" t="s">
        <v>980</v>
      </c>
      <c r="B175" s="54" t="s">
        <v>494</v>
      </c>
      <c r="C175" s="54" t="s">
        <v>529</v>
      </c>
      <c r="D175" s="54" t="s">
        <v>187</v>
      </c>
      <c r="E175" s="69" t="s">
        <v>1157</v>
      </c>
    </row>
    <row r="176" spans="1:5" ht="12.75">
      <c r="A176" s="65" t="s">
        <v>957</v>
      </c>
      <c r="B176" s="54" t="s">
        <v>494</v>
      </c>
      <c r="C176" s="54" t="s">
        <v>521</v>
      </c>
      <c r="D176" s="54" t="s">
        <v>279</v>
      </c>
      <c r="E176" s="69" t="s">
        <v>1158</v>
      </c>
    </row>
    <row r="177" spans="1:5" ht="12.75">
      <c r="A177" s="65" t="s">
        <v>1018</v>
      </c>
      <c r="B177" s="54" t="s">
        <v>494</v>
      </c>
      <c r="C177" s="54" t="s">
        <v>533</v>
      </c>
      <c r="D177" s="54" t="s">
        <v>384</v>
      </c>
      <c r="E177" s="69" t="s">
        <v>1159</v>
      </c>
    </row>
    <row r="178" spans="1:5" ht="12.75">
      <c r="A178" s="65" t="s">
        <v>1022</v>
      </c>
      <c r="B178" s="54" t="s">
        <v>494</v>
      </c>
      <c r="C178" s="54" t="s">
        <v>533</v>
      </c>
      <c r="D178" s="54" t="s">
        <v>280</v>
      </c>
      <c r="E178" s="69" t="s">
        <v>1160</v>
      </c>
    </row>
    <row r="179" spans="1:5" ht="12.75">
      <c r="A179" s="65" t="s">
        <v>781</v>
      </c>
      <c r="B179" s="54" t="s">
        <v>494</v>
      </c>
      <c r="C179" s="54" t="s">
        <v>554</v>
      </c>
      <c r="D179" s="54" t="s">
        <v>124</v>
      </c>
      <c r="E179" s="69" t="s">
        <v>1161</v>
      </c>
    </row>
    <row r="180" spans="1:5" ht="12.75">
      <c r="A180" s="65" t="s">
        <v>1051</v>
      </c>
      <c r="B180" s="54" t="s">
        <v>494</v>
      </c>
      <c r="C180" s="54" t="s">
        <v>538</v>
      </c>
      <c r="D180" s="54" t="s">
        <v>296</v>
      </c>
      <c r="E180" s="69" t="s">
        <v>1162</v>
      </c>
    </row>
    <row r="181" spans="1:5" ht="12.75">
      <c r="A181" s="65" t="s">
        <v>1055</v>
      </c>
      <c r="B181" s="54" t="s">
        <v>494</v>
      </c>
      <c r="C181" s="54" t="s">
        <v>538</v>
      </c>
      <c r="D181" s="54" t="s">
        <v>296</v>
      </c>
      <c r="E181" s="69" t="s">
        <v>1163</v>
      </c>
    </row>
    <row r="182" spans="1:5" ht="12.75">
      <c r="A182" s="65" t="s">
        <v>424</v>
      </c>
      <c r="B182" s="54" t="s">
        <v>494</v>
      </c>
      <c r="C182" s="54" t="s">
        <v>548</v>
      </c>
      <c r="D182" s="54" t="s">
        <v>1076</v>
      </c>
      <c r="E182" s="69" t="s">
        <v>1164</v>
      </c>
    </row>
    <row r="183" spans="1:5" ht="12.75">
      <c r="A183" s="65" t="s">
        <v>960</v>
      </c>
      <c r="B183" s="54" t="s">
        <v>494</v>
      </c>
      <c r="C183" s="54" t="s">
        <v>521</v>
      </c>
      <c r="D183" s="54" t="s">
        <v>253</v>
      </c>
      <c r="E183" s="69" t="s">
        <v>1165</v>
      </c>
    </row>
    <row r="184" spans="1:5" ht="12.75">
      <c r="A184" s="65" t="s">
        <v>1099</v>
      </c>
      <c r="B184" s="54" t="s">
        <v>494</v>
      </c>
      <c r="C184" s="54" t="s">
        <v>554</v>
      </c>
      <c r="D184" s="54" t="s">
        <v>147</v>
      </c>
      <c r="E184" s="69" t="s">
        <v>1166</v>
      </c>
    </row>
    <row r="185" spans="1:5" ht="12.75">
      <c r="A185" s="65" t="s">
        <v>920</v>
      </c>
      <c r="B185" s="54" t="s">
        <v>494</v>
      </c>
      <c r="C185" s="54" t="s">
        <v>508</v>
      </c>
      <c r="D185" s="54" t="s">
        <v>64</v>
      </c>
      <c r="E185" s="69" t="s">
        <v>1167</v>
      </c>
    </row>
    <row r="186" spans="1:5" ht="12.75">
      <c r="A186" s="65" t="s">
        <v>1104</v>
      </c>
      <c r="B186" s="54" t="s">
        <v>494</v>
      </c>
      <c r="C186" s="54" t="s">
        <v>554</v>
      </c>
      <c r="D186" s="54" t="s">
        <v>296</v>
      </c>
      <c r="E186" s="69" t="s">
        <v>1168</v>
      </c>
    </row>
    <row r="187" spans="1:5" ht="12.75">
      <c r="A187" s="65" t="s">
        <v>1077</v>
      </c>
      <c r="B187" s="54" t="s">
        <v>494</v>
      </c>
      <c r="C187" s="54" t="s">
        <v>548</v>
      </c>
      <c r="D187" s="54" t="s">
        <v>280</v>
      </c>
      <c r="E187" s="69" t="s">
        <v>1169</v>
      </c>
    </row>
    <row r="188" spans="1:5" ht="12.75">
      <c r="A188" s="65" t="s">
        <v>962</v>
      </c>
      <c r="B188" s="54" t="s">
        <v>494</v>
      </c>
      <c r="C188" s="54" t="s">
        <v>521</v>
      </c>
      <c r="D188" s="54" t="s">
        <v>77</v>
      </c>
      <c r="E188" s="69" t="s">
        <v>1170</v>
      </c>
    </row>
    <row r="189" spans="1:5" ht="12.75">
      <c r="A189" s="65" t="s">
        <v>782</v>
      </c>
      <c r="B189" s="54" t="s">
        <v>494</v>
      </c>
      <c r="C189" s="54" t="s">
        <v>592</v>
      </c>
      <c r="D189" s="54" t="s">
        <v>187</v>
      </c>
      <c r="E189" s="69" t="s">
        <v>1171</v>
      </c>
    </row>
    <row r="190" spans="1:5" ht="12.75">
      <c r="A190" s="65" t="s">
        <v>1108</v>
      </c>
      <c r="B190" s="54" t="s">
        <v>494</v>
      </c>
      <c r="C190" s="54" t="s">
        <v>554</v>
      </c>
      <c r="D190" s="54" t="s">
        <v>123</v>
      </c>
      <c r="E190" s="69" t="s">
        <v>1172</v>
      </c>
    </row>
    <row r="191" spans="1:5" ht="12.75">
      <c r="A191" s="65" t="s">
        <v>1083</v>
      </c>
      <c r="B191" s="54" t="s">
        <v>494</v>
      </c>
      <c r="C191" s="54" t="s">
        <v>548</v>
      </c>
      <c r="D191" s="54" t="s">
        <v>279</v>
      </c>
      <c r="E191" s="69" t="s">
        <v>1173</v>
      </c>
    </row>
    <row r="192" spans="1:5" ht="12.75">
      <c r="A192" s="65" t="s">
        <v>1026</v>
      </c>
      <c r="B192" s="54" t="s">
        <v>494</v>
      </c>
      <c r="C192" s="54" t="s">
        <v>533</v>
      </c>
      <c r="D192" s="54" t="s">
        <v>145</v>
      </c>
      <c r="E192" s="69" t="s">
        <v>1174</v>
      </c>
    </row>
    <row r="193" spans="1:5" ht="12.75">
      <c r="A193" s="65" t="s">
        <v>984</v>
      </c>
      <c r="B193" s="54" t="s">
        <v>494</v>
      </c>
      <c r="C193" s="54" t="s">
        <v>529</v>
      </c>
      <c r="D193" s="54" t="s">
        <v>77</v>
      </c>
      <c r="E193" s="69" t="s">
        <v>1175</v>
      </c>
    </row>
    <row r="195" spans="1:2" ht="14.25">
      <c r="A195" s="66" t="s">
        <v>511</v>
      </c>
      <c r="B195" s="67"/>
    </row>
    <row r="196" spans="1:5" ht="15">
      <c r="A196" s="68" t="s">
        <v>0</v>
      </c>
      <c r="B196" s="68" t="s">
        <v>495</v>
      </c>
      <c r="C196" s="68" t="s">
        <v>496</v>
      </c>
      <c r="D196" s="68" t="s">
        <v>7</v>
      </c>
      <c r="E196" s="68" t="s">
        <v>497</v>
      </c>
    </row>
    <row r="197" spans="1:5" ht="12.75">
      <c r="A197" s="65" t="s">
        <v>1037</v>
      </c>
      <c r="B197" s="54" t="s">
        <v>601</v>
      </c>
      <c r="C197" s="54" t="s">
        <v>533</v>
      </c>
      <c r="D197" s="54" t="s">
        <v>384</v>
      </c>
      <c r="E197" s="69" t="s">
        <v>1176</v>
      </c>
    </row>
    <row r="198" spans="1:5" ht="12.75">
      <c r="A198" s="65" t="s">
        <v>317</v>
      </c>
      <c r="B198" s="54" t="s">
        <v>594</v>
      </c>
      <c r="C198" s="54" t="s">
        <v>533</v>
      </c>
      <c r="D198" s="54" t="s">
        <v>384</v>
      </c>
      <c r="E198" s="69" t="s">
        <v>1177</v>
      </c>
    </row>
    <row r="199" spans="1:5" ht="12.75">
      <c r="A199" s="65" t="s">
        <v>189</v>
      </c>
      <c r="B199" s="54" t="s">
        <v>596</v>
      </c>
      <c r="C199" s="54" t="s">
        <v>508</v>
      </c>
      <c r="D199" s="54" t="s">
        <v>26</v>
      </c>
      <c r="E199" s="69" t="s">
        <v>1178</v>
      </c>
    </row>
    <row r="200" spans="1:5" ht="12.75">
      <c r="A200" s="65" t="s">
        <v>920</v>
      </c>
      <c r="B200" s="54" t="s">
        <v>512</v>
      </c>
      <c r="C200" s="54" t="s">
        <v>508</v>
      </c>
      <c r="D200" s="54" t="s">
        <v>64</v>
      </c>
      <c r="E200" s="69" t="s">
        <v>1179</v>
      </c>
    </row>
    <row r="201" spans="1:5" ht="12.75">
      <c r="A201" s="65" t="s">
        <v>1088</v>
      </c>
      <c r="B201" s="54" t="s">
        <v>594</v>
      </c>
      <c r="C201" s="54" t="s">
        <v>548</v>
      </c>
      <c r="D201" s="54" t="s">
        <v>123</v>
      </c>
      <c r="E201" s="69" t="s">
        <v>1180</v>
      </c>
    </row>
    <row r="202" spans="1:5" ht="12.75">
      <c r="A202" s="65" t="s">
        <v>927</v>
      </c>
      <c r="B202" s="54" t="s">
        <v>594</v>
      </c>
      <c r="C202" s="54" t="s">
        <v>508</v>
      </c>
      <c r="D202" s="54" t="s">
        <v>75</v>
      </c>
      <c r="E202" s="69" t="s">
        <v>1181</v>
      </c>
    </row>
    <row r="203" spans="1:5" ht="12.75">
      <c r="A203" s="65" t="s">
        <v>1069</v>
      </c>
      <c r="B203" s="54" t="s">
        <v>601</v>
      </c>
      <c r="C203" s="54" t="s">
        <v>538</v>
      </c>
      <c r="D203" s="54" t="s">
        <v>77</v>
      </c>
      <c r="E203" s="69" t="s">
        <v>1182</v>
      </c>
    </row>
    <row r="204" spans="1:5" ht="12.75">
      <c r="A204" s="65" t="s">
        <v>1104</v>
      </c>
      <c r="B204" s="54" t="s">
        <v>605</v>
      </c>
      <c r="C204" s="54" t="s">
        <v>554</v>
      </c>
      <c r="D204" s="54" t="s">
        <v>296</v>
      </c>
      <c r="E204" s="69" t="s">
        <v>1183</v>
      </c>
    </row>
    <row r="205" spans="1:5" ht="12.75">
      <c r="A205" s="65" t="s">
        <v>1060</v>
      </c>
      <c r="B205" s="54" t="s">
        <v>605</v>
      </c>
      <c r="C205" s="54" t="s">
        <v>538</v>
      </c>
      <c r="D205" s="54" t="s">
        <v>56</v>
      </c>
      <c r="E205" s="69" t="s">
        <v>1184</v>
      </c>
    </row>
    <row r="206" spans="1:5" ht="12.75">
      <c r="A206" s="65" t="s">
        <v>969</v>
      </c>
      <c r="B206" s="54" t="s">
        <v>605</v>
      </c>
      <c r="C206" s="54" t="s">
        <v>521</v>
      </c>
      <c r="D206" s="54" t="s">
        <v>76</v>
      </c>
      <c r="E206" s="69" t="s">
        <v>1185</v>
      </c>
    </row>
    <row r="207" spans="1:5" ht="12.75">
      <c r="A207" s="65" t="s">
        <v>999</v>
      </c>
      <c r="B207" s="54" t="s">
        <v>601</v>
      </c>
      <c r="C207" s="54" t="s">
        <v>529</v>
      </c>
      <c r="D207" s="54" t="s">
        <v>50</v>
      </c>
      <c r="E207" s="69" t="s">
        <v>1186</v>
      </c>
    </row>
    <row r="208" spans="1:5" ht="12.75">
      <c r="A208" s="65" t="s">
        <v>932</v>
      </c>
      <c r="B208" s="54" t="s">
        <v>608</v>
      </c>
      <c r="C208" s="54" t="s">
        <v>508</v>
      </c>
      <c r="D208" s="54" t="s">
        <v>62</v>
      </c>
      <c r="E208" s="69" t="s">
        <v>1187</v>
      </c>
    </row>
    <row r="209" spans="1:5" ht="12.75">
      <c r="A209" s="65" t="s">
        <v>1116</v>
      </c>
      <c r="B209" s="54" t="s">
        <v>605</v>
      </c>
      <c r="C209" s="54" t="s">
        <v>554</v>
      </c>
      <c r="D209" s="54" t="s">
        <v>122</v>
      </c>
      <c r="E209" s="69" t="s">
        <v>1188</v>
      </c>
    </row>
    <row r="210" spans="1:5" ht="12.75">
      <c r="A210" s="65" t="s">
        <v>154</v>
      </c>
      <c r="B210" s="54" t="s">
        <v>608</v>
      </c>
      <c r="C210" s="54" t="s">
        <v>501</v>
      </c>
      <c r="D210" s="54" t="s">
        <v>25</v>
      </c>
      <c r="E210" s="69" t="s">
        <v>1189</v>
      </c>
    </row>
    <row r="211" spans="1:5" ht="12.75">
      <c r="A211" s="65" t="s">
        <v>1065</v>
      </c>
      <c r="B211" s="54" t="s">
        <v>605</v>
      </c>
      <c r="C211" s="54" t="s">
        <v>538</v>
      </c>
      <c r="D211" s="54" t="s">
        <v>76</v>
      </c>
      <c r="E211" s="69" t="s">
        <v>1190</v>
      </c>
    </row>
    <row r="212" spans="1:5" ht="12.75">
      <c r="A212" s="65" t="s">
        <v>340</v>
      </c>
      <c r="B212" s="54" t="s">
        <v>605</v>
      </c>
      <c r="C212" s="54" t="s">
        <v>533</v>
      </c>
      <c r="D212" s="54" t="s">
        <v>50</v>
      </c>
      <c r="E212" s="69" t="s">
        <v>1191</v>
      </c>
    </row>
    <row r="213" spans="1:5" ht="12.75">
      <c r="A213" s="65" t="s">
        <v>990</v>
      </c>
      <c r="B213" s="54" t="s">
        <v>605</v>
      </c>
      <c r="C213" s="54" t="s">
        <v>529</v>
      </c>
      <c r="D213" s="54" t="s">
        <v>103</v>
      </c>
      <c r="E213" s="69" t="s">
        <v>1192</v>
      </c>
    </row>
    <row r="214" spans="1:5" ht="12.75">
      <c r="A214" s="65" t="s">
        <v>883</v>
      </c>
      <c r="B214" s="54" t="s">
        <v>601</v>
      </c>
      <c r="C214" s="54" t="s">
        <v>501</v>
      </c>
      <c r="D214" s="54" t="s">
        <v>111</v>
      </c>
      <c r="E214" s="69" t="s">
        <v>1193</v>
      </c>
    </row>
    <row r="215" spans="1:5" ht="12.75">
      <c r="A215" s="65" t="s">
        <v>994</v>
      </c>
      <c r="B215" s="54" t="s">
        <v>594</v>
      </c>
      <c r="C215" s="54" t="s">
        <v>529</v>
      </c>
      <c r="D215" s="54" t="s">
        <v>26</v>
      </c>
      <c r="E215" s="69" t="s">
        <v>1194</v>
      </c>
    </row>
  </sheetData>
  <sheetProtection/>
  <mergeCells count="26">
    <mergeCell ref="A65:L65"/>
    <mergeCell ref="A75:L75"/>
    <mergeCell ref="A87:L87"/>
    <mergeCell ref="A96:L96"/>
    <mergeCell ref="A102:L102"/>
    <mergeCell ref="A114:L114"/>
    <mergeCell ref="A17:L17"/>
    <mergeCell ref="A21:L21"/>
    <mergeCell ref="A24:L24"/>
    <mergeCell ref="A29:L29"/>
    <mergeCell ref="A37:L37"/>
    <mergeCell ref="A53:L53"/>
    <mergeCell ref="K3:K4"/>
    <mergeCell ref="L3:L4"/>
    <mergeCell ref="M3:M4"/>
    <mergeCell ref="A5:L5"/>
    <mergeCell ref="A9:L9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7.00390625" style="54" bestFit="1" customWidth="1"/>
    <col min="2" max="2" width="26.875" style="54" bestFit="1" customWidth="1"/>
    <col min="3" max="3" width="7.75390625" style="54" bestFit="1" customWidth="1"/>
    <col min="4" max="4" width="6.875" style="54" bestFit="1" customWidth="1"/>
    <col min="5" max="5" width="17.25390625" style="54" bestFit="1" customWidth="1"/>
    <col min="6" max="6" width="36.875" style="54" bestFit="1" customWidth="1"/>
    <col min="7" max="11" width="5.625" style="54" bestFit="1" customWidth="1"/>
    <col min="12" max="12" width="6.875" style="54" bestFit="1" customWidth="1"/>
    <col min="13" max="13" width="5.625" style="54" bestFit="1" customWidth="1"/>
    <col min="14" max="14" width="4.875" style="54" bestFit="1" customWidth="1"/>
    <col min="15" max="17" width="5.625" style="54" bestFit="1" customWidth="1"/>
    <col min="18" max="18" width="4.875" style="54" bestFit="1" customWidth="1"/>
    <col min="19" max="19" width="6.75390625" style="54" bestFit="1" customWidth="1"/>
    <col min="20" max="20" width="8.625" style="54" bestFit="1" customWidth="1"/>
    <col min="21" max="21" width="17.625" style="54" bestFit="1" customWidth="1"/>
  </cols>
  <sheetData>
    <row r="1" spans="1:21" s="1" customFormat="1" ht="15" customHeight="1">
      <c r="A1" s="26" t="s">
        <v>1713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1" customFormat="1" ht="50.2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7" customFormat="1" ht="12.75" customHeight="1">
      <c r="A3" s="15" t="s">
        <v>0</v>
      </c>
      <c r="B3" s="17" t="s">
        <v>1707</v>
      </c>
      <c r="C3" s="17" t="s">
        <v>11</v>
      </c>
      <c r="D3" s="13" t="s">
        <v>1</v>
      </c>
      <c r="E3" s="13" t="s">
        <v>2</v>
      </c>
      <c r="F3" s="11" t="s">
        <v>3</v>
      </c>
      <c r="G3" s="15" t="s">
        <v>4</v>
      </c>
      <c r="H3" s="13"/>
      <c r="I3" s="13"/>
      <c r="J3" s="9"/>
      <c r="K3" s="15" t="s">
        <v>5</v>
      </c>
      <c r="L3" s="13"/>
      <c r="M3" s="13"/>
      <c r="N3" s="9"/>
      <c r="O3" s="15" t="s">
        <v>6</v>
      </c>
      <c r="P3" s="13"/>
      <c r="Q3" s="13"/>
      <c r="R3" s="9"/>
      <c r="S3" s="32" t="s">
        <v>7</v>
      </c>
      <c r="T3" s="13" t="s">
        <v>9</v>
      </c>
      <c r="U3" s="9" t="s">
        <v>8</v>
      </c>
    </row>
    <row r="4" spans="1:21" s="7" customFormat="1" ht="23.25" customHeight="1" thickBot="1">
      <c r="A4" s="16"/>
      <c r="B4" s="14"/>
      <c r="C4" s="14"/>
      <c r="D4" s="14"/>
      <c r="E4" s="14"/>
      <c r="F4" s="12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3"/>
      <c r="T4" s="14"/>
      <c r="U4" s="10"/>
    </row>
    <row r="5" spans="1:20" ht="15">
      <c r="A5" s="34" t="s">
        <v>96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1" ht="12.75">
      <c r="A6" s="57" t="s">
        <v>675</v>
      </c>
      <c r="B6" s="57" t="s">
        <v>676</v>
      </c>
      <c r="C6" s="57" t="s">
        <v>677</v>
      </c>
      <c r="D6" s="57" t="s">
        <v>678</v>
      </c>
      <c r="E6" s="57" t="s">
        <v>679</v>
      </c>
      <c r="F6" s="57" t="s">
        <v>680</v>
      </c>
      <c r="G6" s="58" t="s">
        <v>177</v>
      </c>
      <c r="H6" s="57" t="s">
        <v>177</v>
      </c>
      <c r="I6" s="57" t="s">
        <v>649</v>
      </c>
      <c r="J6" s="58"/>
      <c r="K6" s="58" t="s">
        <v>681</v>
      </c>
      <c r="L6" s="57" t="s">
        <v>681</v>
      </c>
      <c r="M6" s="58" t="s">
        <v>103</v>
      </c>
      <c r="N6" s="58"/>
      <c r="O6" s="57" t="s">
        <v>279</v>
      </c>
      <c r="P6" s="57" t="s">
        <v>280</v>
      </c>
      <c r="Q6" s="57" t="s">
        <v>682</v>
      </c>
      <c r="R6" s="58"/>
      <c r="S6" s="57">
        <v>597.5</v>
      </c>
      <c r="T6" s="57" t="str">
        <f>"470,2923"</f>
        <v>470,2923</v>
      </c>
      <c r="U6" s="57" t="s">
        <v>683</v>
      </c>
    </row>
    <row r="7" spans="1:21" ht="12.75">
      <c r="A7" s="61" t="s">
        <v>675</v>
      </c>
      <c r="B7" s="61" t="s">
        <v>684</v>
      </c>
      <c r="C7" s="61" t="s">
        <v>677</v>
      </c>
      <c r="D7" s="61" t="s">
        <v>678</v>
      </c>
      <c r="E7" s="61" t="s">
        <v>679</v>
      </c>
      <c r="F7" s="61" t="s">
        <v>680</v>
      </c>
      <c r="G7" s="62" t="s">
        <v>177</v>
      </c>
      <c r="H7" s="61" t="s">
        <v>177</v>
      </c>
      <c r="I7" s="61" t="s">
        <v>649</v>
      </c>
      <c r="J7" s="62" t="s">
        <v>685</v>
      </c>
      <c r="K7" s="62" t="s">
        <v>681</v>
      </c>
      <c r="L7" s="61" t="s">
        <v>681</v>
      </c>
      <c r="M7" s="62" t="s">
        <v>103</v>
      </c>
      <c r="N7" s="62"/>
      <c r="O7" s="61" t="s">
        <v>279</v>
      </c>
      <c r="P7" s="61" t="s">
        <v>280</v>
      </c>
      <c r="Q7" s="61" t="s">
        <v>682</v>
      </c>
      <c r="R7" s="62"/>
      <c r="S7" s="61">
        <v>597.5</v>
      </c>
      <c r="T7" s="61" t="str">
        <f>"470,2923"</f>
        <v>470,2923</v>
      </c>
      <c r="U7" s="61" t="s">
        <v>683</v>
      </c>
    </row>
    <row r="9" spans="1:20" ht="15">
      <c r="A9" s="36" t="s">
        <v>106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1" ht="12.75">
      <c r="A10" s="55" t="s">
        <v>686</v>
      </c>
      <c r="B10" s="55" t="s">
        <v>687</v>
      </c>
      <c r="C10" s="55" t="s">
        <v>688</v>
      </c>
      <c r="D10" s="55" t="s">
        <v>689</v>
      </c>
      <c r="E10" s="55" t="s">
        <v>17</v>
      </c>
      <c r="F10" s="55" t="s">
        <v>18</v>
      </c>
      <c r="G10" s="56" t="s">
        <v>76</v>
      </c>
      <c r="H10" s="56" t="s">
        <v>76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5">
        <v>0</v>
      </c>
      <c r="T10" s="55" t="str">
        <f>"0,0000"</f>
        <v>0,0000</v>
      </c>
      <c r="U10" s="55" t="s">
        <v>115</v>
      </c>
    </row>
    <row r="12" spans="1:20" ht="15">
      <c r="A12" s="36" t="s">
        <v>116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1" ht="12.75">
      <c r="A13" s="55" t="s">
        <v>690</v>
      </c>
      <c r="B13" s="55" t="s">
        <v>691</v>
      </c>
      <c r="C13" s="55" t="s">
        <v>692</v>
      </c>
      <c r="D13" s="55" t="s">
        <v>693</v>
      </c>
      <c r="E13" s="55" t="s">
        <v>17</v>
      </c>
      <c r="F13" s="55" t="s">
        <v>302</v>
      </c>
      <c r="G13" s="55" t="s">
        <v>147</v>
      </c>
      <c r="H13" s="56" t="s">
        <v>179</v>
      </c>
      <c r="I13" s="55" t="s">
        <v>251</v>
      </c>
      <c r="J13" s="56"/>
      <c r="K13" s="55" t="s">
        <v>85</v>
      </c>
      <c r="L13" s="56" t="s">
        <v>50</v>
      </c>
      <c r="M13" s="56" t="s">
        <v>50</v>
      </c>
      <c r="N13" s="56"/>
      <c r="O13" s="56" t="s">
        <v>145</v>
      </c>
      <c r="P13" s="55" t="s">
        <v>145</v>
      </c>
      <c r="Q13" s="55" t="s">
        <v>187</v>
      </c>
      <c r="R13" s="56"/>
      <c r="S13" s="55">
        <v>575</v>
      </c>
      <c r="T13" s="55" t="str">
        <f>"479,6650"</f>
        <v>479,6650</v>
      </c>
      <c r="U13" s="55" t="s">
        <v>694</v>
      </c>
    </row>
    <row r="15" spans="1:20" ht="15">
      <c r="A15" s="36" t="s">
        <v>66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12.75">
      <c r="A16" s="57" t="s">
        <v>695</v>
      </c>
      <c r="B16" s="57" t="s">
        <v>696</v>
      </c>
      <c r="C16" s="57" t="s">
        <v>697</v>
      </c>
      <c r="D16" s="57" t="s">
        <v>698</v>
      </c>
      <c r="E16" s="57" t="s">
        <v>17</v>
      </c>
      <c r="F16" s="57" t="s">
        <v>18</v>
      </c>
      <c r="G16" s="58" t="s">
        <v>77</v>
      </c>
      <c r="H16" s="57" t="s">
        <v>77</v>
      </c>
      <c r="I16" s="58" t="s">
        <v>145</v>
      </c>
      <c r="J16" s="58"/>
      <c r="K16" s="57" t="s">
        <v>25</v>
      </c>
      <c r="L16" s="58" t="s">
        <v>26</v>
      </c>
      <c r="M16" s="58"/>
      <c r="N16" s="58"/>
      <c r="O16" s="57" t="s">
        <v>77</v>
      </c>
      <c r="P16" s="57" t="s">
        <v>145</v>
      </c>
      <c r="Q16" s="57" t="s">
        <v>56</v>
      </c>
      <c r="R16" s="58"/>
      <c r="S16" s="57">
        <v>450</v>
      </c>
      <c r="T16" s="57" t="str">
        <f>"342,9000"</f>
        <v>342,9000</v>
      </c>
      <c r="U16" s="57" t="s">
        <v>699</v>
      </c>
    </row>
    <row r="17" spans="1:21" ht="12.75">
      <c r="A17" s="61" t="s">
        <v>700</v>
      </c>
      <c r="B17" s="61" t="s">
        <v>701</v>
      </c>
      <c r="C17" s="61" t="s">
        <v>702</v>
      </c>
      <c r="D17" s="61" t="s">
        <v>703</v>
      </c>
      <c r="E17" s="61" t="s">
        <v>17</v>
      </c>
      <c r="F17" s="61" t="s">
        <v>18</v>
      </c>
      <c r="G17" s="62" t="s">
        <v>649</v>
      </c>
      <c r="H17" s="61" t="s">
        <v>649</v>
      </c>
      <c r="I17" s="61" t="s">
        <v>371</v>
      </c>
      <c r="J17" s="62"/>
      <c r="K17" s="61" t="s">
        <v>20</v>
      </c>
      <c r="L17" s="62"/>
      <c r="M17" s="62"/>
      <c r="N17" s="62"/>
      <c r="O17" s="61" t="s">
        <v>76</v>
      </c>
      <c r="P17" s="62"/>
      <c r="Q17" s="62"/>
      <c r="R17" s="62"/>
      <c r="S17" s="61">
        <v>505</v>
      </c>
      <c r="T17" s="61" t="str">
        <f>"377,9420"</f>
        <v>377,9420</v>
      </c>
      <c r="U17" s="61" t="s">
        <v>115</v>
      </c>
    </row>
    <row r="19" spans="1:20" ht="15">
      <c r="A19" s="36" t="s">
        <v>86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1" ht="12.75">
      <c r="A20" s="57" t="s">
        <v>704</v>
      </c>
      <c r="B20" s="57" t="s">
        <v>705</v>
      </c>
      <c r="C20" s="57" t="s">
        <v>623</v>
      </c>
      <c r="D20" s="57" t="s">
        <v>624</v>
      </c>
      <c r="E20" s="57" t="s">
        <v>706</v>
      </c>
      <c r="F20" s="57" t="s">
        <v>707</v>
      </c>
      <c r="G20" s="58" t="s">
        <v>180</v>
      </c>
      <c r="H20" s="58" t="s">
        <v>180</v>
      </c>
      <c r="I20" s="57" t="s">
        <v>180</v>
      </c>
      <c r="J20" s="58"/>
      <c r="K20" s="57" t="s">
        <v>76</v>
      </c>
      <c r="L20" s="58" t="s">
        <v>77</v>
      </c>
      <c r="M20" s="58" t="s">
        <v>77</v>
      </c>
      <c r="N20" s="58"/>
      <c r="O20" s="57" t="s">
        <v>56</v>
      </c>
      <c r="P20" s="57" t="s">
        <v>187</v>
      </c>
      <c r="Q20" s="58" t="s">
        <v>147</v>
      </c>
      <c r="R20" s="58"/>
      <c r="S20" s="57">
        <v>630</v>
      </c>
      <c r="T20" s="57" t="str">
        <f>"434,1960"</f>
        <v>434,1960</v>
      </c>
      <c r="U20" s="57" t="s">
        <v>708</v>
      </c>
    </row>
    <row r="21" spans="1:21" ht="12.75">
      <c r="A21" s="59" t="s">
        <v>709</v>
      </c>
      <c r="B21" s="59" t="s">
        <v>710</v>
      </c>
      <c r="C21" s="59" t="s">
        <v>164</v>
      </c>
      <c r="D21" s="59" t="s">
        <v>165</v>
      </c>
      <c r="E21" s="59" t="s">
        <v>17</v>
      </c>
      <c r="F21" s="59" t="s">
        <v>302</v>
      </c>
      <c r="G21" s="60" t="s">
        <v>123</v>
      </c>
      <c r="H21" s="60" t="s">
        <v>123</v>
      </c>
      <c r="I21" s="60" t="s">
        <v>123</v>
      </c>
      <c r="J21" s="60"/>
      <c r="K21" s="60"/>
      <c r="L21" s="60"/>
      <c r="M21" s="60"/>
      <c r="N21" s="60"/>
      <c r="O21" s="60"/>
      <c r="P21" s="60"/>
      <c r="Q21" s="60"/>
      <c r="R21" s="60"/>
      <c r="S21" s="59">
        <v>0</v>
      </c>
      <c r="T21" s="59" t="str">
        <f>"0,0000"</f>
        <v>0,0000</v>
      </c>
      <c r="U21" s="59" t="s">
        <v>303</v>
      </c>
    </row>
    <row r="22" spans="1:21" ht="12.75">
      <c r="A22" s="61" t="s">
        <v>189</v>
      </c>
      <c r="B22" s="61" t="s">
        <v>190</v>
      </c>
      <c r="C22" s="61" t="s">
        <v>711</v>
      </c>
      <c r="D22" s="61">
        <v>13750</v>
      </c>
      <c r="E22" s="61" t="s">
        <v>193</v>
      </c>
      <c r="F22" s="61" t="s">
        <v>194</v>
      </c>
      <c r="G22" s="62" t="s">
        <v>178</v>
      </c>
      <c r="H22" s="62" t="s">
        <v>178</v>
      </c>
      <c r="I22" s="62" t="s">
        <v>75</v>
      </c>
      <c r="J22" s="62"/>
      <c r="K22" s="62"/>
      <c r="L22" s="62"/>
      <c r="M22" s="62"/>
      <c r="N22" s="62"/>
      <c r="O22" s="62"/>
      <c r="P22" s="62"/>
      <c r="Q22" s="62"/>
      <c r="R22" s="62"/>
      <c r="S22" s="61">
        <v>0</v>
      </c>
      <c r="T22" s="61" t="str">
        <f>"0,0000"</f>
        <v>0,0000</v>
      </c>
      <c r="U22" s="61"/>
    </row>
    <row r="24" spans="1:20" ht="15">
      <c r="A24" s="36" t="s">
        <v>96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1" ht="12.75">
      <c r="A25" s="57" t="s">
        <v>712</v>
      </c>
      <c r="B25" s="57" t="s">
        <v>713</v>
      </c>
      <c r="C25" s="57" t="s">
        <v>714</v>
      </c>
      <c r="D25" s="57" t="s">
        <v>715</v>
      </c>
      <c r="E25" s="57" t="s">
        <v>716</v>
      </c>
      <c r="F25" s="57" t="s">
        <v>717</v>
      </c>
      <c r="G25" s="57" t="s">
        <v>296</v>
      </c>
      <c r="H25" s="57" t="s">
        <v>167</v>
      </c>
      <c r="I25" s="57" t="s">
        <v>210</v>
      </c>
      <c r="J25" s="58"/>
      <c r="K25" s="58" t="s">
        <v>145</v>
      </c>
      <c r="L25" s="57" t="s">
        <v>56</v>
      </c>
      <c r="M25" s="58" t="s">
        <v>718</v>
      </c>
      <c r="N25" s="58"/>
      <c r="O25" s="57" t="s">
        <v>55</v>
      </c>
      <c r="P25" s="57" t="s">
        <v>253</v>
      </c>
      <c r="Q25" s="57" t="s">
        <v>241</v>
      </c>
      <c r="R25" s="58"/>
      <c r="S25" s="57">
        <v>617.5</v>
      </c>
      <c r="T25" s="57" t="str">
        <f>"398,6580"</f>
        <v>398,6580</v>
      </c>
      <c r="U25" s="57"/>
    </row>
    <row r="26" spans="1:21" ht="12.75">
      <c r="A26" s="59" t="s">
        <v>719</v>
      </c>
      <c r="B26" s="59" t="s">
        <v>720</v>
      </c>
      <c r="C26" s="59" t="s">
        <v>208</v>
      </c>
      <c r="D26" s="59" t="s">
        <v>209</v>
      </c>
      <c r="E26" s="59" t="s">
        <v>34</v>
      </c>
      <c r="F26" s="59" t="s">
        <v>721</v>
      </c>
      <c r="G26" s="59" t="s">
        <v>400</v>
      </c>
      <c r="H26" s="60" t="s">
        <v>410</v>
      </c>
      <c r="I26" s="60" t="s">
        <v>410</v>
      </c>
      <c r="J26" s="60"/>
      <c r="K26" s="59" t="s">
        <v>296</v>
      </c>
      <c r="L26" s="59" t="s">
        <v>722</v>
      </c>
      <c r="M26" s="60" t="s">
        <v>630</v>
      </c>
      <c r="N26" s="60"/>
      <c r="O26" s="59" t="s">
        <v>233</v>
      </c>
      <c r="P26" s="60" t="s">
        <v>723</v>
      </c>
      <c r="Q26" s="60"/>
      <c r="R26" s="60"/>
      <c r="S26" s="59">
        <v>830</v>
      </c>
      <c r="T26" s="59" t="str">
        <f>"535,0180"</f>
        <v>535,0180</v>
      </c>
      <c r="U26" s="59" t="s">
        <v>724</v>
      </c>
    </row>
    <row r="27" spans="1:21" ht="12.75">
      <c r="A27" s="59" t="s">
        <v>212</v>
      </c>
      <c r="B27" s="59" t="s">
        <v>213</v>
      </c>
      <c r="C27" s="59" t="s">
        <v>214</v>
      </c>
      <c r="D27" s="59" t="s">
        <v>215</v>
      </c>
      <c r="E27" s="59" t="s">
        <v>17</v>
      </c>
      <c r="F27" s="59" t="s">
        <v>18</v>
      </c>
      <c r="G27" s="59" t="s">
        <v>26</v>
      </c>
      <c r="H27" s="60"/>
      <c r="I27" s="60"/>
      <c r="J27" s="60"/>
      <c r="K27" s="59" t="s">
        <v>25</v>
      </c>
      <c r="L27" s="60"/>
      <c r="M27" s="60"/>
      <c r="N27" s="60"/>
      <c r="O27" s="59" t="s">
        <v>26</v>
      </c>
      <c r="P27" s="60"/>
      <c r="Q27" s="60"/>
      <c r="R27" s="60"/>
      <c r="S27" s="59">
        <v>290</v>
      </c>
      <c r="T27" s="59" t="str">
        <f>"189,5005"</f>
        <v>189,5005</v>
      </c>
      <c r="U27" s="59" t="s">
        <v>216</v>
      </c>
    </row>
    <row r="28" spans="1:21" ht="12.75">
      <c r="A28" s="61" t="s">
        <v>725</v>
      </c>
      <c r="B28" s="61" t="s">
        <v>726</v>
      </c>
      <c r="C28" s="61" t="s">
        <v>727</v>
      </c>
      <c r="D28" s="61" t="s">
        <v>728</v>
      </c>
      <c r="E28" s="61" t="s">
        <v>17</v>
      </c>
      <c r="F28" s="61" t="s">
        <v>18</v>
      </c>
      <c r="G28" s="61" t="s">
        <v>417</v>
      </c>
      <c r="H28" s="62" t="s">
        <v>377</v>
      </c>
      <c r="I28" s="62" t="s">
        <v>377</v>
      </c>
      <c r="J28" s="62"/>
      <c r="K28" s="62" t="s">
        <v>253</v>
      </c>
      <c r="L28" s="62" t="s">
        <v>253</v>
      </c>
      <c r="M28" s="62" t="s">
        <v>253</v>
      </c>
      <c r="N28" s="62"/>
      <c r="O28" s="62"/>
      <c r="P28" s="62"/>
      <c r="Q28" s="62"/>
      <c r="R28" s="62"/>
      <c r="S28" s="61">
        <v>0</v>
      </c>
      <c r="T28" s="61" t="str">
        <f>"0,0000"</f>
        <v>0,0000</v>
      </c>
      <c r="U28" s="61" t="s">
        <v>115</v>
      </c>
    </row>
    <row r="30" spans="1:20" ht="15">
      <c r="A30" s="36" t="s">
        <v>218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1" ht="12.75">
      <c r="A31" s="57" t="s">
        <v>729</v>
      </c>
      <c r="B31" s="57" t="s">
        <v>730</v>
      </c>
      <c r="C31" s="57" t="s">
        <v>731</v>
      </c>
      <c r="D31" s="57" t="s">
        <v>732</v>
      </c>
      <c r="E31" s="57" t="s">
        <v>733</v>
      </c>
      <c r="F31" s="57" t="s">
        <v>734</v>
      </c>
      <c r="G31" s="57" t="s">
        <v>103</v>
      </c>
      <c r="H31" s="57" t="s">
        <v>123</v>
      </c>
      <c r="I31" s="58" t="s">
        <v>296</v>
      </c>
      <c r="J31" s="58"/>
      <c r="K31" s="57" t="s">
        <v>103</v>
      </c>
      <c r="L31" s="58" t="s">
        <v>75</v>
      </c>
      <c r="M31" s="58" t="s">
        <v>75</v>
      </c>
      <c r="N31" s="58"/>
      <c r="O31" s="57" t="s">
        <v>145</v>
      </c>
      <c r="P31" s="58" t="s">
        <v>123</v>
      </c>
      <c r="Q31" s="58" t="s">
        <v>123</v>
      </c>
      <c r="R31" s="58"/>
      <c r="S31" s="57">
        <v>510</v>
      </c>
      <c r="T31" s="57" t="str">
        <f>"327,7260"</f>
        <v>327,7260</v>
      </c>
      <c r="U31" s="57"/>
    </row>
    <row r="32" spans="1:21" ht="12.75">
      <c r="A32" s="59" t="s">
        <v>735</v>
      </c>
      <c r="B32" s="59" t="s">
        <v>736</v>
      </c>
      <c r="C32" s="59" t="s">
        <v>737</v>
      </c>
      <c r="D32" s="59" t="s">
        <v>738</v>
      </c>
      <c r="E32" s="59" t="s">
        <v>733</v>
      </c>
      <c r="F32" s="59" t="s">
        <v>734</v>
      </c>
      <c r="G32" s="59" t="s">
        <v>123</v>
      </c>
      <c r="H32" s="60" t="s">
        <v>147</v>
      </c>
      <c r="I32" s="60" t="s">
        <v>147</v>
      </c>
      <c r="J32" s="60"/>
      <c r="K32" s="59" t="s">
        <v>103</v>
      </c>
      <c r="L32" s="60" t="s">
        <v>75</v>
      </c>
      <c r="M32" s="60" t="s">
        <v>75</v>
      </c>
      <c r="N32" s="60"/>
      <c r="O32" s="59" t="s">
        <v>145</v>
      </c>
      <c r="P32" s="59" t="s">
        <v>123</v>
      </c>
      <c r="Q32" s="60" t="s">
        <v>296</v>
      </c>
      <c r="R32" s="60"/>
      <c r="S32" s="59">
        <v>530</v>
      </c>
      <c r="T32" s="59" t="str">
        <f>"334,5625"</f>
        <v>334,5625</v>
      </c>
      <c r="U32" s="59"/>
    </row>
    <row r="33" spans="1:21" ht="12.75">
      <c r="A33" s="59" t="s">
        <v>739</v>
      </c>
      <c r="B33" s="59" t="s">
        <v>740</v>
      </c>
      <c r="C33" s="59" t="s">
        <v>741</v>
      </c>
      <c r="D33" s="59" t="s">
        <v>343</v>
      </c>
      <c r="E33" s="59" t="s">
        <v>34</v>
      </c>
      <c r="F33" s="59" t="s">
        <v>250</v>
      </c>
      <c r="G33" s="59" t="s">
        <v>449</v>
      </c>
      <c r="H33" s="59" t="s">
        <v>742</v>
      </c>
      <c r="I33" s="60" t="s">
        <v>743</v>
      </c>
      <c r="J33" s="60"/>
      <c r="K33" s="59" t="s">
        <v>210</v>
      </c>
      <c r="L33" s="59" t="s">
        <v>251</v>
      </c>
      <c r="M33" s="60" t="s">
        <v>252</v>
      </c>
      <c r="N33" s="60"/>
      <c r="O33" s="59" t="s">
        <v>262</v>
      </c>
      <c r="P33" s="59" t="s">
        <v>417</v>
      </c>
      <c r="Q33" s="60" t="s">
        <v>297</v>
      </c>
      <c r="R33" s="60"/>
      <c r="S33" s="59">
        <v>950</v>
      </c>
      <c r="T33" s="59" t="str">
        <f>"582,3500"</f>
        <v>582,3500</v>
      </c>
      <c r="U33" s="59"/>
    </row>
    <row r="34" spans="1:21" ht="12.75">
      <c r="A34" s="61" t="s">
        <v>744</v>
      </c>
      <c r="B34" s="61" t="s">
        <v>745</v>
      </c>
      <c r="C34" s="61" t="s">
        <v>746</v>
      </c>
      <c r="D34" s="61" t="s">
        <v>747</v>
      </c>
      <c r="E34" s="61" t="s">
        <v>17</v>
      </c>
      <c r="F34" s="61" t="s">
        <v>18</v>
      </c>
      <c r="G34" s="61" t="s">
        <v>233</v>
      </c>
      <c r="H34" s="62" t="s">
        <v>244</v>
      </c>
      <c r="I34" s="62" t="s">
        <v>244</v>
      </c>
      <c r="J34" s="62"/>
      <c r="K34" s="62" t="s">
        <v>77</v>
      </c>
      <c r="L34" s="62" t="s">
        <v>77</v>
      </c>
      <c r="M34" s="61" t="s">
        <v>77</v>
      </c>
      <c r="N34" s="62"/>
      <c r="O34" s="61" t="s">
        <v>179</v>
      </c>
      <c r="P34" s="61" t="s">
        <v>180</v>
      </c>
      <c r="Q34" s="61" t="s">
        <v>371</v>
      </c>
      <c r="R34" s="62"/>
      <c r="S34" s="61">
        <v>715</v>
      </c>
      <c r="T34" s="61" t="str">
        <f>"442,4777"</f>
        <v>442,4777</v>
      </c>
      <c r="U34" s="61" t="s">
        <v>115</v>
      </c>
    </row>
    <row r="36" spans="1:20" ht="15">
      <c r="A36" s="36" t="s">
        <v>288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1" ht="12.75">
      <c r="A37" s="57" t="s">
        <v>748</v>
      </c>
      <c r="B37" s="57" t="s">
        <v>749</v>
      </c>
      <c r="C37" s="57" t="s">
        <v>750</v>
      </c>
      <c r="D37" s="57" t="s">
        <v>751</v>
      </c>
      <c r="E37" s="57" t="s">
        <v>733</v>
      </c>
      <c r="F37" s="57" t="s">
        <v>734</v>
      </c>
      <c r="G37" s="58" t="s">
        <v>123</v>
      </c>
      <c r="H37" s="57" t="s">
        <v>123</v>
      </c>
      <c r="I37" s="58" t="s">
        <v>177</v>
      </c>
      <c r="J37" s="58"/>
      <c r="K37" s="57" t="s">
        <v>76</v>
      </c>
      <c r="L37" s="58" t="s">
        <v>77</v>
      </c>
      <c r="M37" s="58" t="s">
        <v>77</v>
      </c>
      <c r="N37" s="58"/>
      <c r="O37" s="57" t="s">
        <v>123</v>
      </c>
      <c r="P37" s="57" t="s">
        <v>296</v>
      </c>
      <c r="Q37" s="58" t="s">
        <v>167</v>
      </c>
      <c r="R37" s="58"/>
      <c r="S37" s="57">
        <v>575</v>
      </c>
      <c r="T37" s="57" t="str">
        <f>"339,5375"</f>
        <v>339,5375</v>
      </c>
      <c r="U37" s="57"/>
    </row>
    <row r="38" spans="1:21" ht="12.75">
      <c r="A38" s="59" t="s">
        <v>752</v>
      </c>
      <c r="B38" s="59" t="s">
        <v>753</v>
      </c>
      <c r="C38" s="59" t="s">
        <v>754</v>
      </c>
      <c r="D38" s="59" t="s">
        <v>755</v>
      </c>
      <c r="E38" s="59" t="s">
        <v>34</v>
      </c>
      <c r="F38" s="59" t="s">
        <v>756</v>
      </c>
      <c r="G38" s="59" t="s">
        <v>742</v>
      </c>
      <c r="H38" s="60" t="s">
        <v>499</v>
      </c>
      <c r="I38" s="59" t="s">
        <v>499</v>
      </c>
      <c r="J38" s="60"/>
      <c r="K38" s="59" t="s">
        <v>210</v>
      </c>
      <c r="L38" s="59" t="s">
        <v>251</v>
      </c>
      <c r="M38" s="59" t="s">
        <v>169</v>
      </c>
      <c r="N38" s="60"/>
      <c r="O38" s="59" t="s">
        <v>447</v>
      </c>
      <c r="P38" s="60" t="s">
        <v>448</v>
      </c>
      <c r="Q38" s="60" t="s">
        <v>448</v>
      </c>
      <c r="R38" s="60"/>
      <c r="S38" s="59">
        <v>995</v>
      </c>
      <c r="T38" s="59" t="str">
        <f>"580,6322"</f>
        <v>580,6322</v>
      </c>
      <c r="U38" s="59"/>
    </row>
    <row r="39" spans="1:21" ht="12.75">
      <c r="A39" s="59" t="s">
        <v>757</v>
      </c>
      <c r="B39" s="59" t="s">
        <v>758</v>
      </c>
      <c r="C39" s="59" t="s">
        <v>759</v>
      </c>
      <c r="D39" s="59" t="s">
        <v>760</v>
      </c>
      <c r="E39" s="59" t="s">
        <v>17</v>
      </c>
      <c r="F39" s="59" t="s">
        <v>302</v>
      </c>
      <c r="G39" s="59" t="s">
        <v>655</v>
      </c>
      <c r="H39" s="60" t="s">
        <v>527</v>
      </c>
      <c r="I39" s="60" t="s">
        <v>742</v>
      </c>
      <c r="J39" s="60"/>
      <c r="K39" s="59" t="s">
        <v>179</v>
      </c>
      <c r="L39" s="59" t="s">
        <v>252</v>
      </c>
      <c r="M39" s="60" t="s">
        <v>383</v>
      </c>
      <c r="N39" s="60"/>
      <c r="O39" s="59" t="s">
        <v>297</v>
      </c>
      <c r="P39" s="59" t="s">
        <v>761</v>
      </c>
      <c r="Q39" s="60"/>
      <c r="R39" s="60"/>
      <c r="S39" s="59">
        <v>960</v>
      </c>
      <c r="T39" s="59" t="str">
        <f>"559,7280"</f>
        <v>559,7280</v>
      </c>
      <c r="U39" s="59" t="s">
        <v>303</v>
      </c>
    </row>
    <row r="40" spans="1:21" ht="12.75">
      <c r="A40" s="61" t="s">
        <v>762</v>
      </c>
      <c r="B40" s="61" t="s">
        <v>763</v>
      </c>
      <c r="C40" s="61" t="s">
        <v>764</v>
      </c>
      <c r="D40" s="61" t="s">
        <v>765</v>
      </c>
      <c r="E40" s="61" t="s">
        <v>175</v>
      </c>
      <c r="F40" s="61" t="s">
        <v>176</v>
      </c>
      <c r="G40" s="62" t="s">
        <v>449</v>
      </c>
      <c r="H40" s="61" t="s">
        <v>449</v>
      </c>
      <c r="I40" s="62"/>
      <c r="J40" s="62"/>
      <c r="K40" s="61" t="s">
        <v>187</v>
      </c>
      <c r="L40" s="61" t="s">
        <v>147</v>
      </c>
      <c r="M40" s="62" t="s">
        <v>124</v>
      </c>
      <c r="N40" s="62"/>
      <c r="O40" s="61" t="s">
        <v>244</v>
      </c>
      <c r="P40" s="61" t="s">
        <v>262</v>
      </c>
      <c r="Q40" s="62" t="s">
        <v>254</v>
      </c>
      <c r="R40" s="62"/>
      <c r="S40" s="61">
        <v>890</v>
      </c>
      <c r="T40" s="61" t="str">
        <f>"530,8814"</f>
        <v>530,8814</v>
      </c>
      <c r="U40" s="61"/>
    </row>
    <row r="42" spans="1:20" ht="15">
      <c r="A42" s="36" t="s">
        <v>357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1" ht="12.75">
      <c r="A43" s="57" t="s">
        <v>766</v>
      </c>
      <c r="B43" s="57" t="s">
        <v>767</v>
      </c>
      <c r="C43" s="57" t="s">
        <v>768</v>
      </c>
      <c r="D43" s="57" t="s">
        <v>769</v>
      </c>
      <c r="E43" s="57" t="s">
        <v>34</v>
      </c>
      <c r="F43" s="57" t="s">
        <v>770</v>
      </c>
      <c r="G43" s="57" t="s">
        <v>499</v>
      </c>
      <c r="H43" s="58" t="s">
        <v>771</v>
      </c>
      <c r="I43" s="58" t="s">
        <v>771</v>
      </c>
      <c r="J43" s="58"/>
      <c r="K43" s="57" t="s">
        <v>180</v>
      </c>
      <c r="L43" s="57" t="s">
        <v>649</v>
      </c>
      <c r="M43" s="58" t="s">
        <v>233</v>
      </c>
      <c r="N43" s="58"/>
      <c r="O43" s="57" t="s">
        <v>400</v>
      </c>
      <c r="P43" s="58" t="s">
        <v>410</v>
      </c>
      <c r="Q43" s="58" t="s">
        <v>410</v>
      </c>
      <c r="R43" s="58"/>
      <c r="S43" s="57">
        <v>1000</v>
      </c>
      <c r="T43" s="57" t="str">
        <f>"564,0500"</f>
        <v>564,0500</v>
      </c>
      <c r="U43" s="57" t="s">
        <v>263</v>
      </c>
    </row>
    <row r="44" spans="1:21" ht="12.75">
      <c r="A44" s="59" t="s">
        <v>772</v>
      </c>
      <c r="B44" s="59" t="s">
        <v>773</v>
      </c>
      <c r="C44" s="59" t="s">
        <v>774</v>
      </c>
      <c r="D44" s="59" t="s">
        <v>775</v>
      </c>
      <c r="E44" s="59" t="s">
        <v>17</v>
      </c>
      <c r="F44" s="59" t="s">
        <v>18</v>
      </c>
      <c r="G44" s="60" t="s">
        <v>655</v>
      </c>
      <c r="H44" s="59" t="s">
        <v>655</v>
      </c>
      <c r="I44" s="59" t="s">
        <v>527</v>
      </c>
      <c r="J44" s="60"/>
      <c r="K44" s="60" t="s">
        <v>147</v>
      </c>
      <c r="L44" s="60" t="s">
        <v>147</v>
      </c>
      <c r="M44" s="59" t="s">
        <v>147</v>
      </c>
      <c r="N44" s="60"/>
      <c r="O44" s="59" t="s">
        <v>322</v>
      </c>
      <c r="P44" s="59" t="s">
        <v>455</v>
      </c>
      <c r="Q44" s="60" t="s">
        <v>417</v>
      </c>
      <c r="R44" s="60"/>
      <c r="S44" s="59">
        <v>905</v>
      </c>
      <c r="T44" s="59" t="str">
        <f>"515,3070"</f>
        <v>515,3070</v>
      </c>
      <c r="U44" s="59" t="s">
        <v>115</v>
      </c>
    </row>
    <row r="45" spans="1:21" ht="12.75">
      <c r="A45" s="61" t="s">
        <v>776</v>
      </c>
      <c r="B45" s="61" t="s">
        <v>777</v>
      </c>
      <c r="C45" s="61" t="s">
        <v>374</v>
      </c>
      <c r="D45" s="61" t="s">
        <v>375</v>
      </c>
      <c r="E45" s="61" t="s">
        <v>223</v>
      </c>
      <c r="F45" s="61" t="s">
        <v>224</v>
      </c>
      <c r="G45" s="62" t="s">
        <v>655</v>
      </c>
      <c r="H45" s="62" t="s">
        <v>527</v>
      </c>
      <c r="I45" s="62" t="s">
        <v>527</v>
      </c>
      <c r="J45" s="62"/>
      <c r="K45" s="62"/>
      <c r="L45" s="62"/>
      <c r="M45" s="62"/>
      <c r="N45" s="62"/>
      <c r="O45" s="62"/>
      <c r="P45" s="62"/>
      <c r="Q45" s="62"/>
      <c r="R45" s="62"/>
      <c r="S45" s="61">
        <v>0</v>
      </c>
      <c r="T45" s="61" t="str">
        <f>"0,0000"</f>
        <v>0,0000</v>
      </c>
      <c r="U45" s="61" t="s">
        <v>456</v>
      </c>
    </row>
    <row r="47" spans="1:20" ht="15">
      <c r="A47" s="36" t="s">
        <v>405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1" ht="12.75">
      <c r="A48" s="55" t="s">
        <v>778</v>
      </c>
      <c r="B48" s="55" t="s">
        <v>779</v>
      </c>
      <c r="C48" s="55" t="s">
        <v>780</v>
      </c>
      <c r="D48" s="55" t="s">
        <v>416</v>
      </c>
      <c r="E48" s="55" t="s">
        <v>733</v>
      </c>
      <c r="F48" s="55" t="s">
        <v>734</v>
      </c>
      <c r="G48" s="56" t="s">
        <v>244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5">
        <v>0</v>
      </c>
      <c r="T48" s="55" t="str">
        <f>"0,0000"</f>
        <v>0,0000</v>
      </c>
      <c r="U48" s="55"/>
    </row>
    <row r="50" spans="1:20" ht="15">
      <c r="A50" s="36" t="s">
        <v>442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1" ht="12.75">
      <c r="A51" s="55" t="s">
        <v>781</v>
      </c>
      <c r="B51" s="55" t="s">
        <v>434</v>
      </c>
      <c r="C51" s="55" t="s">
        <v>463</v>
      </c>
      <c r="D51" s="55" t="s">
        <v>464</v>
      </c>
      <c r="E51" s="55" t="s">
        <v>175</v>
      </c>
      <c r="F51" s="55" t="s">
        <v>176</v>
      </c>
      <c r="G51" s="56" t="s">
        <v>410</v>
      </c>
      <c r="H51" s="55" t="s">
        <v>410</v>
      </c>
      <c r="I51" s="55" t="s">
        <v>449</v>
      </c>
      <c r="J51" s="56"/>
      <c r="K51" s="55" t="s">
        <v>233</v>
      </c>
      <c r="L51" s="56" t="s">
        <v>244</v>
      </c>
      <c r="M51" s="56" t="s">
        <v>244</v>
      </c>
      <c r="N51" s="56"/>
      <c r="O51" s="56" t="s">
        <v>233</v>
      </c>
      <c r="P51" s="55" t="s">
        <v>233</v>
      </c>
      <c r="Q51" s="56" t="s">
        <v>262</v>
      </c>
      <c r="R51" s="56"/>
      <c r="S51" s="55">
        <v>910</v>
      </c>
      <c r="T51" s="55" t="str">
        <f>"492,0461"</f>
        <v>492,0461</v>
      </c>
      <c r="U51" s="55"/>
    </row>
    <row r="53" spans="1:20" ht="15">
      <c r="A53" s="36" t="s">
        <v>481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1" ht="12.75">
      <c r="A54" s="55" t="s">
        <v>782</v>
      </c>
      <c r="B54" s="55" t="s">
        <v>783</v>
      </c>
      <c r="C54" s="55" t="s">
        <v>784</v>
      </c>
      <c r="D54" s="55" t="s">
        <v>785</v>
      </c>
      <c r="E54" s="55" t="s">
        <v>175</v>
      </c>
      <c r="F54" s="55" t="s">
        <v>176</v>
      </c>
      <c r="G54" s="56" t="s">
        <v>670</v>
      </c>
      <c r="H54" s="56" t="s">
        <v>670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5">
        <v>0</v>
      </c>
      <c r="T54" s="55" t="str">
        <f>"0,0000"</f>
        <v>0,0000</v>
      </c>
      <c r="U54" s="55"/>
    </row>
    <row r="56" spans="5:6" ht="14.25">
      <c r="E56" s="70" t="s">
        <v>486</v>
      </c>
      <c r="F56" s="8" t="s">
        <v>1716</v>
      </c>
    </row>
    <row r="57" spans="5:6" ht="14.25">
      <c r="E57" s="70" t="s">
        <v>487</v>
      </c>
      <c r="F57" s="8" t="s">
        <v>1717</v>
      </c>
    </row>
    <row r="58" spans="5:6" ht="14.25">
      <c r="E58" s="70" t="s">
        <v>488</v>
      </c>
      <c r="F58" s="8" t="s">
        <v>1724</v>
      </c>
    </row>
    <row r="59" spans="5:6" ht="14.25">
      <c r="E59" s="70" t="s">
        <v>489</v>
      </c>
      <c r="F59" s="8" t="s">
        <v>1721</v>
      </c>
    </row>
    <row r="60" spans="5:6" ht="14.25">
      <c r="E60" s="70" t="s">
        <v>490</v>
      </c>
      <c r="F60" s="8" t="s">
        <v>1720</v>
      </c>
    </row>
    <row r="61" spans="5:6" ht="14.25">
      <c r="E61" s="70" t="s">
        <v>491</v>
      </c>
      <c r="F61" s="8" t="s">
        <v>1719</v>
      </c>
    </row>
    <row r="64" spans="1:2" ht="18">
      <c r="A64" s="63" t="s">
        <v>492</v>
      </c>
      <c r="B64" s="63"/>
    </row>
    <row r="65" spans="1:2" ht="15">
      <c r="A65" s="64" t="s">
        <v>493</v>
      </c>
      <c r="B65" s="64"/>
    </row>
    <row r="66" spans="1:2" ht="14.25">
      <c r="A66" s="66" t="s">
        <v>531</v>
      </c>
      <c r="B66" s="67"/>
    </row>
    <row r="67" spans="1:5" ht="15">
      <c r="A67" s="68" t="s">
        <v>0</v>
      </c>
      <c r="B67" s="68" t="s">
        <v>495</v>
      </c>
      <c r="C67" s="68" t="s">
        <v>496</v>
      </c>
      <c r="D67" s="68" t="s">
        <v>7</v>
      </c>
      <c r="E67" s="68" t="s">
        <v>497</v>
      </c>
    </row>
    <row r="68" spans="1:5" ht="12.75">
      <c r="A68" s="65" t="s">
        <v>675</v>
      </c>
      <c r="B68" s="54" t="s">
        <v>532</v>
      </c>
      <c r="C68" s="54" t="s">
        <v>521</v>
      </c>
      <c r="D68" s="54" t="s">
        <v>786</v>
      </c>
      <c r="E68" s="69" t="s">
        <v>787</v>
      </c>
    </row>
    <row r="70" spans="1:2" ht="14.25">
      <c r="A70" s="66" t="s">
        <v>494</v>
      </c>
      <c r="B70" s="67"/>
    </row>
    <row r="71" spans="1:5" ht="15">
      <c r="A71" s="68" t="s">
        <v>0</v>
      </c>
      <c r="B71" s="68" t="s">
        <v>495</v>
      </c>
      <c r="C71" s="68" t="s">
        <v>496</v>
      </c>
      <c r="D71" s="68" t="s">
        <v>7</v>
      </c>
      <c r="E71" s="68" t="s">
        <v>497</v>
      </c>
    </row>
    <row r="72" spans="1:5" ht="12.75">
      <c r="A72" s="65" t="s">
        <v>675</v>
      </c>
      <c r="B72" s="54" t="s">
        <v>494</v>
      </c>
      <c r="C72" s="54" t="s">
        <v>521</v>
      </c>
      <c r="D72" s="54" t="s">
        <v>786</v>
      </c>
      <c r="E72" s="69" t="s">
        <v>787</v>
      </c>
    </row>
    <row r="75" spans="1:2" ht="15">
      <c r="A75" s="64" t="s">
        <v>515</v>
      </c>
      <c r="B75" s="64"/>
    </row>
    <row r="76" spans="1:2" ht="14.25">
      <c r="A76" s="66" t="s">
        <v>516</v>
      </c>
      <c r="B76" s="67"/>
    </row>
    <row r="77" spans="1:5" ht="15">
      <c r="A77" s="68" t="s">
        <v>0</v>
      </c>
      <c r="B77" s="68" t="s">
        <v>495</v>
      </c>
      <c r="C77" s="68" t="s">
        <v>496</v>
      </c>
      <c r="D77" s="68" t="s">
        <v>7</v>
      </c>
      <c r="E77" s="68" t="s">
        <v>497</v>
      </c>
    </row>
    <row r="78" spans="1:5" ht="12.75">
      <c r="A78" s="65" t="s">
        <v>712</v>
      </c>
      <c r="B78" s="54" t="s">
        <v>517</v>
      </c>
      <c r="C78" s="54" t="s">
        <v>521</v>
      </c>
      <c r="D78" s="54" t="s">
        <v>788</v>
      </c>
      <c r="E78" s="69" t="s">
        <v>789</v>
      </c>
    </row>
    <row r="79" spans="1:5" ht="12.75">
      <c r="A79" s="65" t="s">
        <v>748</v>
      </c>
      <c r="B79" s="54" t="s">
        <v>520</v>
      </c>
      <c r="C79" s="54" t="s">
        <v>533</v>
      </c>
      <c r="D79" s="54" t="s">
        <v>602</v>
      </c>
      <c r="E79" s="69" t="s">
        <v>790</v>
      </c>
    </row>
    <row r="80" spans="1:5" ht="12.75">
      <c r="A80" s="65" t="s">
        <v>729</v>
      </c>
      <c r="B80" s="54" t="s">
        <v>520</v>
      </c>
      <c r="C80" s="54" t="s">
        <v>529</v>
      </c>
      <c r="D80" s="54" t="s">
        <v>791</v>
      </c>
      <c r="E80" s="69" t="s">
        <v>792</v>
      </c>
    </row>
    <row r="82" spans="1:2" ht="14.25">
      <c r="A82" s="66" t="s">
        <v>531</v>
      </c>
      <c r="B82" s="67"/>
    </row>
    <row r="83" spans="1:5" ht="15">
      <c r="A83" s="68" t="s">
        <v>0</v>
      </c>
      <c r="B83" s="68" t="s">
        <v>495</v>
      </c>
      <c r="C83" s="68" t="s">
        <v>496</v>
      </c>
      <c r="D83" s="68" t="s">
        <v>7</v>
      </c>
      <c r="E83" s="68" t="s">
        <v>497</v>
      </c>
    </row>
    <row r="84" spans="1:5" ht="12.75">
      <c r="A84" s="65" t="s">
        <v>695</v>
      </c>
      <c r="B84" s="54" t="s">
        <v>532</v>
      </c>
      <c r="C84" s="54" t="s">
        <v>501</v>
      </c>
      <c r="D84" s="54" t="s">
        <v>613</v>
      </c>
      <c r="E84" s="69" t="s">
        <v>793</v>
      </c>
    </row>
    <row r="85" spans="1:5" ht="12.75">
      <c r="A85" s="65" t="s">
        <v>735</v>
      </c>
      <c r="B85" s="54" t="s">
        <v>532</v>
      </c>
      <c r="C85" s="54" t="s">
        <v>529</v>
      </c>
      <c r="D85" s="54" t="s">
        <v>794</v>
      </c>
      <c r="E85" s="69" t="s">
        <v>795</v>
      </c>
    </row>
    <row r="87" spans="1:2" ht="14.25">
      <c r="A87" s="66" t="s">
        <v>494</v>
      </c>
      <c r="B87" s="67"/>
    </row>
    <row r="88" spans="1:5" ht="15">
      <c r="A88" s="68" t="s">
        <v>0</v>
      </c>
      <c r="B88" s="68" t="s">
        <v>495</v>
      </c>
      <c r="C88" s="68" t="s">
        <v>496</v>
      </c>
      <c r="D88" s="68" t="s">
        <v>7</v>
      </c>
      <c r="E88" s="68" t="s">
        <v>497</v>
      </c>
    </row>
    <row r="89" spans="1:5" ht="12.75">
      <c r="A89" s="65" t="s">
        <v>739</v>
      </c>
      <c r="B89" s="54" t="s">
        <v>494</v>
      </c>
      <c r="C89" s="54" t="s">
        <v>529</v>
      </c>
      <c r="D89" s="54" t="s">
        <v>796</v>
      </c>
      <c r="E89" s="69" t="s">
        <v>797</v>
      </c>
    </row>
    <row r="90" spans="1:5" ht="12.75">
      <c r="A90" s="65" t="s">
        <v>752</v>
      </c>
      <c r="B90" s="54" t="s">
        <v>494</v>
      </c>
      <c r="C90" s="54" t="s">
        <v>533</v>
      </c>
      <c r="D90" s="54" t="s">
        <v>798</v>
      </c>
      <c r="E90" s="69" t="s">
        <v>799</v>
      </c>
    </row>
    <row r="91" spans="1:5" ht="12.75">
      <c r="A91" s="65" t="s">
        <v>766</v>
      </c>
      <c r="B91" s="54" t="s">
        <v>494</v>
      </c>
      <c r="C91" s="54" t="s">
        <v>538</v>
      </c>
      <c r="D91" s="54" t="s">
        <v>800</v>
      </c>
      <c r="E91" s="69" t="s">
        <v>801</v>
      </c>
    </row>
    <row r="92" spans="1:5" ht="12.75">
      <c r="A92" s="65" t="s">
        <v>757</v>
      </c>
      <c r="B92" s="54" t="s">
        <v>494</v>
      </c>
      <c r="C92" s="54" t="s">
        <v>533</v>
      </c>
      <c r="D92" s="54" t="s">
        <v>802</v>
      </c>
      <c r="E92" s="69" t="s">
        <v>803</v>
      </c>
    </row>
    <row r="93" spans="1:5" ht="12.75">
      <c r="A93" s="65" t="s">
        <v>719</v>
      </c>
      <c r="B93" s="54" t="s">
        <v>494</v>
      </c>
      <c r="C93" s="54" t="s">
        <v>521</v>
      </c>
      <c r="D93" s="54" t="s">
        <v>804</v>
      </c>
      <c r="E93" s="69" t="s">
        <v>805</v>
      </c>
    </row>
    <row r="94" spans="1:5" ht="12.75">
      <c r="A94" s="65" t="s">
        <v>772</v>
      </c>
      <c r="B94" s="54" t="s">
        <v>494</v>
      </c>
      <c r="C94" s="54" t="s">
        <v>538</v>
      </c>
      <c r="D94" s="54" t="s">
        <v>806</v>
      </c>
      <c r="E94" s="69" t="s">
        <v>807</v>
      </c>
    </row>
    <row r="95" spans="1:5" ht="12.75">
      <c r="A95" s="65" t="s">
        <v>781</v>
      </c>
      <c r="B95" s="54" t="s">
        <v>494</v>
      </c>
      <c r="C95" s="54" t="s">
        <v>554</v>
      </c>
      <c r="D95" s="54" t="s">
        <v>808</v>
      </c>
      <c r="E95" s="69" t="s">
        <v>809</v>
      </c>
    </row>
    <row r="96" spans="1:5" ht="12.75">
      <c r="A96" s="65" t="s">
        <v>690</v>
      </c>
      <c r="B96" s="54" t="s">
        <v>494</v>
      </c>
      <c r="C96" s="54" t="s">
        <v>585</v>
      </c>
      <c r="D96" s="54" t="s">
        <v>602</v>
      </c>
      <c r="E96" s="69" t="s">
        <v>810</v>
      </c>
    </row>
    <row r="97" spans="1:5" ht="12.75">
      <c r="A97" s="65" t="s">
        <v>744</v>
      </c>
      <c r="B97" s="54" t="s">
        <v>494</v>
      </c>
      <c r="C97" s="54" t="s">
        <v>529</v>
      </c>
      <c r="D97" s="54" t="s">
        <v>811</v>
      </c>
      <c r="E97" s="69" t="s">
        <v>812</v>
      </c>
    </row>
    <row r="98" spans="1:5" ht="12.75">
      <c r="A98" s="65" t="s">
        <v>704</v>
      </c>
      <c r="B98" s="54" t="s">
        <v>494</v>
      </c>
      <c r="C98" s="54" t="s">
        <v>508</v>
      </c>
      <c r="D98" s="54" t="s">
        <v>813</v>
      </c>
      <c r="E98" s="69" t="s">
        <v>814</v>
      </c>
    </row>
    <row r="99" spans="1:5" ht="12.75">
      <c r="A99" s="65" t="s">
        <v>700</v>
      </c>
      <c r="B99" s="54" t="s">
        <v>494</v>
      </c>
      <c r="C99" s="54" t="s">
        <v>501</v>
      </c>
      <c r="D99" s="54" t="s">
        <v>815</v>
      </c>
      <c r="E99" s="69" t="s">
        <v>816</v>
      </c>
    </row>
    <row r="100" spans="1:5" ht="12.75">
      <c r="A100" s="65" t="s">
        <v>212</v>
      </c>
      <c r="B100" s="54" t="s">
        <v>494</v>
      </c>
      <c r="C100" s="54" t="s">
        <v>521</v>
      </c>
      <c r="D100" s="54" t="s">
        <v>244</v>
      </c>
      <c r="E100" s="69" t="s">
        <v>672</v>
      </c>
    </row>
    <row r="102" spans="1:2" ht="14.25">
      <c r="A102" s="66" t="s">
        <v>511</v>
      </c>
      <c r="B102" s="67"/>
    </row>
    <row r="103" spans="1:5" ht="15">
      <c r="A103" s="68" t="s">
        <v>0</v>
      </c>
      <c r="B103" s="68" t="s">
        <v>495</v>
      </c>
      <c r="C103" s="68" t="s">
        <v>496</v>
      </c>
      <c r="D103" s="68" t="s">
        <v>7</v>
      </c>
      <c r="E103" s="68" t="s">
        <v>497</v>
      </c>
    </row>
    <row r="104" spans="1:5" ht="12.75">
      <c r="A104" s="65" t="s">
        <v>762</v>
      </c>
      <c r="B104" s="54" t="s">
        <v>605</v>
      </c>
      <c r="C104" s="54" t="s">
        <v>533</v>
      </c>
      <c r="D104" s="54" t="s">
        <v>658</v>
      </c>
      <c r="E104" s="69" t="s">
        <v>817</v>
      </c>
    </row>
  </sheetData>
  <sheetProtection/>
  <mergeCells count="25">
    <mergeCell ref="A47:T47"/>
    <mergeCell ref="A50:T50"/>
    <mergeCell ref="A53:T53"/>
    <mergeCell ref="A15:T15"/>
    <mergeCell ref="A19:T19"/>
    <mergeCell ref="A24:T24"/>
    <mergeCell ref="A30:T30"/>
    <mergeCell ref="A36:T36"/>
    <mergeCell ref="A42:T42"/>
    <mergeCell ref="S3:S4"/>
    <mergeCell ref="T3:T4"/>
    <mergeCell ref="U3:U4"/>
    <mergeCell ref="A5:T5"/>
    <mergeCell ref="A9:T9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7.00390625" style="54" bestFit="1" customWidth="1"/>
    <col min="2" max="2" width="26.875" style="54" bestFit="1" customWidth="1"/>
    <col min="3" max="3" width="7.75390625" style="54" bestFit="1" customWidth="1"/>
    <col min="4" max="4" width="6.875" style="54" bestFit="1" customWidth="1"/>
    <col min="5" max="5" width="17.25390625" style="54" bestFit="1" customWidth="1"/>
    <col min="6" max="6" width="29.00390625" style="54" bestFit="1" customWidth="1"/>
    <col min="7" max="9" width="5.625" style="54" bestFit="1" customWidth="1"/>
    <col min="10" max="10" width="4.875" style="54" bestFit="1" customWidth="1"/>
    <col min="11" max="13" width="5.625" style="54" bestFit="1" customWidth="1"/>
    <col min="14" max="14" width="4.875" style="54" bestFit="1" customWidth="1"/>
    <col min="15" max="17" width="5.625" style="54" bestFit="1" customWidth="1"/>
    <col min="18" max="18" width="4.875" style="54" bestFit="1" customWidth="1"/>
    <col min="19" max="19" width="6.75390625" style="54" bestFit="1" customWidth="1"/>
    <col min="20" max="20" width="8.625" style="54" bestFit="1" customWidth="1"/>
    <col min="21" max="21" width="12.25390625" style="54" bestFit="1" customWidth="1"/>
  </cols>
  <sheetData>
    <row r="1" spans="1:21" s="1" customFormat="1" ht="15" customHeight="1">
      <c r="A1" s="26" t="s">
        <v>1714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1" customFormat="1" ht="50.2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7" customFormat="1" ht="12.75" customHeight="1">
      <c r="A3" s="15" t="s">
        <v>0</v>
      </c>
      <c r="B3" s="17" t="s">
        <v>1707</v>
      </c>
      <c r="C3" s="17" t="s">
        <v>11</v>
      </c>
      <c r="D3" s="13" t="s">
        <v>1</v>
      </c>
      <c r="E3" s="13" t="s">
        <v>2</v>
      </c>
      <c r="F3" s="11" t="s">
        <v>3</v>
      </c>
      <c r="G3" s="15" t="s">
        <v>4</v>
      </c>
      <c r="H3" s="13"/>
      <c r="I3" s="13"/>
      <c r="J3" s="9"/>
      <c r="K3" s="15" t="s">
        <v>5</v>
      </c>
      <c r="L3" s="13"/>
      <c r="M3" s="13"/>
      <c r="N3" s="9"/>
      <c r="O3" s="15" t="s">
        <v>6</v>
      </c>
      <c r="P3" s="13"/>
      <c r="Q3" s="13"/>
      <c r="R3" s="9"/>
      <c r="S3" s="32" t="s">
        <v>7</v>
      </c>
      <c r="T3" s="13" t="s">
        <v>9</v>
      </c>
      <c r="U3" s="9" t="s">
        <v>8</v>
      </c>
    </row>
    <row r="4" spans="1:21" s="7" customFormat="1" ht="23.25" customHeight="1" thickBot="1">
      <c r="A4" s="16"/>
      <c r="B4" s="14"/>
      <c r="C4" s="14"/>
      <c r="D4" s="14"/>
      <c r="E4" s="14"/>
      <c r="F4" s="12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3"/>
      <c r="T4" s="14"/>
      <c r="U4" s="10"/>
    </row>
    <row r="5" spans="1:20" ht="15">
      <c r="A5" s="34" t="s">
        <v>66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1" ht="12.75">
      <c r="A6" s="55" t="s">
        <v>616</v>
      </c>
      <c r="B6" s="55" t="s">
        <v>617</v>
      </c>
      <c r="C6" s="55" t="s">
        <v>80</v>
      </c>
      <c r="D6" s="55" t="s">
        <v>618</v>
      </c>
      <c r="E6" s="55" t="s">
        <v>17</v>
      </c>
      <c r="F6" s="55" t="s">
        <v>144</v>
      </c>
      <c r="G6" s="55" t="s">
        <v>279</v>
      </c>
      <c r="H6" s="56" t="s">
        <v>187</v>
      </c>
      <c r="I6" s="56" t="s">
        <v>187</v>
      </c>
      <c r="J6" s="56"/>
      <c r="K6" s="56" t="s">
        <v>26</v>
      </c>
      <c r="L6" s="55" t="s">
        <v>26</v>
      </c>
      <c r="M6" s="56" t="s">
        <v>93</v>
      </c>
      <c r="N6" s="56"/>
      <c r="O6" s="55" t="s">
        <v>76</v>
      </c>
      <c r="P6" s="55" t="s">
        <v>55</v>
      </c>
      <c r="Q6" s="55" t="s">
        <v>253</v>
      </c>
      <c r="R6" s="56"/>
      <c r="S6" s="55">
        <v>480</v>
      </c>
      <c r="T6" s="55" t="str">
        <f>"359,6880"</f>
        <v>359,6880</v>
      </c>
      <c r="U6" s="55" t="s">
        <v>303</v>
      </c>
    </row>
    <row r="8" spans="1:20" ht="15">
      <c r="A8" s="36" t="s">
        <v>86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1" ht="12.75">
      <c r="A9" s="57" t="s">
        <v>619</v>
      </c>
      <c r="B9" s="57" t="s">
        <v>620</v>
      </c>
      <c r="C9" s="57" t="s">
        <v>164</v>
      </c>
      <c r="D9" s="57" t="s">
        <v>165</v>
      </c>
      <c r="E9" s="57" t="s">
        <v>34</v>
      </c>
      <c r="F9" s="57" t="s">
        <v>35</v>
      </c>
      <c r="G9" s="57" t="s">
        <v>455</v>
      </c>
      <c r="H9" s="57" t="s">
        <v>377</v>
      </c>
      <c r="I9" s="58" t="s">
        <v>447</v>
      </c>
      <c r="J9" s="58"/>
      <c r="K9" s="57" t="s">
        <v>167</v>
      </c>
      <c r="L9" s="57" t="s">
        <v>179</v>
      </c>
      <c r="M9" s="58" t="s">
        <v>169</v>
      </c>
      <c r="N9" s="58"/>
      <c r="O9" s="58" t="s">
        <v>238</v>
      </c>
      <c r="P9" s="57" t="s">
        <v>238</v>
      </c>
      <c r="Q9" s="57" t="s">
        <v>377</v>
      </c>
      <c r="R9" s="58"/>
      <c r="S9" s="57">
        <v>890</v>
      </c>
      <c r="T9" s="57" t="str">
        <f>"616,4585"</f>
        <v>616,4585</v>
      </c>
      <c r="U9" s="57" t="s">
        <v>263</v>
      </c>
    </row>
    <row r="10" spans="1:21" ht="12.75">
      <c r="A10" s="59" t="s">
        <v>621</v>
      </c>
      <c r="B10" s="59" t="s">
        <v>622</v>
      </c>
      <c r="C10" s="59" t="s">
        <v>623</v>
      </c>
      <c r="D10" s="59" t="s">
        <v>624</v>
      </c>
      <c r="E10" s="59" t="s">
        <v>34</v>
      </c>
      <c r="F10" s="59" t="s">
        <v>625</v>
      </c>
      <c r="G10" s="59" t="s">
        <v>177</v>
      </c>
      <c r="H10" s="59" t="s">
        <v>251</v>
      </c>
      <c r="I10" s="59" t="s">
        <v>252</v>
      </c>
      <c r="J10" s="60"/>
      <c r="K10" s="60" t="s">
        <v>76</v>
      </c>
      <c r="L10" s="59" t="s">
        <v>76</v>
      </c>
      <c r="M10" s="59" t="s">
        <v>77</v>
      </c>
      <c r="N10" s="60"/>
      <c r="O10" s="59" t="s">
        <v>179</v>
      </c>
      <c r="P10" s="60" t="s">
        <v>252</v>
      </c>
      <c r="Q10" s="60" t="s">
        <v>252</v>
      </c>
      <c r="R10" s="60"/>
      <c r="S10" s="59">
        <v>665</v>
      </c>
      <c r="T10" s="59" t="str">
        <f>"458,3180"</f>
        <v>458,3180</v>
      </c>
      <c r="U10" s="59" t="s">
        <v>626</v>
      </c>
    </row>
    <row r="11" spans="1:21" ht="12.75">
      <c r="A11" s="61" t="s">
        <v>627</v>
      </c>
      <c r="B11" s="61" t="s">
        <v>628</v>
      </c>
      <c r="C11" s="61" t="s">
        <v>191</v>
      </c>
      <c r="D11" s="61">
        <v>10188</v>
      </c>
      <c r="E11" s="61" t="s">
        <v>34</v>
      </c>
      <c r="F11" s="61" t="s">
        <v>629</v>
      </c>
      <c r="G11" s="61" t="s">
        <v>187</v>
      </c>
      <c r="H11" s="61" t="s">
        <v>147</v>
      </c>
      <c r="I11" s="61" t="s">
        <v>630</v>
      </c>
      <c r="J11" s="62"/>
      <c r="K11" s="62" t="s">
        <v>74</v>
      </c>
      <c r="L11" s="61" t="s">
        <v>74</v>
      </c>
      <c r="M11" s="62" t="s">
        <v>195</v>
      </c>
      <c r="N11" s="62"/>
      <c r="O11" s="61" t="s">
        <v>296</v>
      </c>
      <c r="P11" s="61" t="s">
        <v>177</v>
      </c>
      <c r="Q11" s="62" t="s">
        <v>630</v>
      </c>
      <c r="R11" s="62"/>
      <c r="S11" s="61">
        <v>552.5</v>
      </c>
      <c r="T11" s="61" t="str">
        <f>"562,9105"</f>
        <v>562,9105</v>
      </c>
      <c r="U11" s="61" t="s">
        <v>631</v>
      </c>
    </row>
    <row r="13" spans="1:20" ht="15">
      <c r="A13" s="36" t="s">
        <v>96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1" ht="12.75">
      <c r="A14" s="57" t="s">
        <v>632</v>
      </c>
      <c r="B14" s="57" t="s">
        <v>633</v>
      </c>
      <c r="C14" s="57" t="s">
        <v>208</v>
      </c>
      <c r="D14" s="57" t="s">
        <v>209</v>
      </c>
      <c r="E14" s="57" t="s">
        <v>34</v>
      </c>
      <c r="F14" s="57" t="s">
        <v>35</v>
      </c>
      <c r="G14" s="57" t="s">
        <v>371</v>
      </c>
      <c r="H14" s="58" t="s">
        <v>634</v>
      </c>
      <c r="I14" s="58" t="s">
        <v>634</v>
      </c>
      <c r="J14" s="58"/>
      <c r="K14" s="57" t="s">
        <v>253</v>
      </c>
      <c r="L14" s="57" t="s">
        <v>241</v>
      </c>
      <c r="M14" s="58" t="s">
        <v>123</v>
      </c>
      <c r="N14" s="58"/>
      <c r="O14" s="57" t="s">
        <v>296</v>
      </c>
      <c r="P14" s="58" t="s">
        <v>635</v>
      </c>
      <c r="Q14" s="58" t="s">
        <v>210</v>
      </c>
      <c r="R14" s="58"/>
      <c r="S14" s="57">
        <v>682.5</v>
      </c>
      <c r="T14" s="57" t="str">
        <f>"439,9395"</f>
        <v>439,9395</v>
      </c>
      <c r="U14" s="57" t="s">
        <v>44</v>
      </c>
    </row>
    <row r="15" spans="1:21" ht="12.75">
      <c r="A15" s="61" t="s">
        <v>212</v>
      </c>
      <c r="B15" s="61" t="s">
        <v>213</v>
      </c>
      <c r="C15" s="61" t="s">
        <v>214</v>
      </c>
      <c r="D15" s="61" t="s">
        <v>215</v>
      </c>
      <c r="E15" s="61" t="s">
        <v>17</v>
      </c>
      <c r="F15" s="61" t="s">
        <v>18</v>
      </c>
      <c r="G15" s="61" t="s">
        <v>26</v>
      </c>
      <c r="H15" s="62"/>
      <c r="I15" s="62"/>
      <c r="J15" s="62"/>
      <c r="K15" s="61" t="s">
        <v>25</v>
      </c>
      <c r="L15" s="62"/>
      <c r="M15" s="62"/>
      <c r="N15" s="62"/>
      <c r="O15" s="61" t="s">
        <v>26</v>
      </c>
      <c r="P15" s="62"/>
      <c r="Q15" s="62"/>
      <c r="R15" s="62"/>
      <c r="S15" s="61">
        <v>290</v>
      </c>
      <c r="T15" s="61" t="str">
        <f>"189,5005"</f>
        <v>189,5005</v>
      </c>
      <c r="U15" s="61" t="s">
        <v>216</v>
      </c>
    </row>
    <row r="17" spans="1:20" ht="15">
      <c r="A17" s="36" t="s">
        <v>218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1" ht="12.75">
      <c r="A18" s="55" t="s">
        <v>636</v>
      </c>
      <c r="B18" s="55" t="s">
        <v>637</v>
      </c>
      <c r="C18" s="55" t="s">
        <v>259</v>
      </c>
      <c r="D18" s="55" t="s">
        <v>260</v>
      </c>
      <c r="E18" s="55" t="s">
        <v>34</v>
      </c>
      <c r="F18" s="55" t="s">
        <v>638</v>
      </c>
      <c r="G18" s="55" t="s">
        <v>244</v>
      </c>
      <c r="H18" s="55" t="s">
        <v>455</v>
      </c>
      <c r="I18" s="56" t="s">
        <v>639</v>
      </c>
      <c r="J18" s="56"/>
      <c r="K18" s="55" t="s">
        <v>253</v>
      </c>
      <c r="L18" s="55" t="s">
        <v>279</v>
      </c>
      <c r="M18" s="55" t="s">
        <v>640</v>
      </c>
      <c r="N18" s="56"/>
      <c r="O18" s="55" t="s">
        <v>371</v>
      </c>
      <c r="P18" s="55" t="s">
        <v>244</v>
      </c>
      <c r="Q18" s="56"/>
      <c r="R18" s="56"/>
      <c r="S18" s="55">
        <v>797.5</v>
      </c>
      <c r="T18" s="55" t="str">
        <f>"488,2694"</f>
        <v>488,2694</v>
      </c>
      <c r="U18" s="55" t="s">
        <v>263</v>
      </c>
    </row>
    <row r="20" spans="1:20" ht="15">
      <c r="A20" s="36" t="s">
        <v>288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1" ht="12.75">
      <c r="A21" s="57" t="s">
        <v>641</v>
      </c>
      <c r="B21" s="57" t="s">
        <v>642</v>
      </c>
      <c r="C21" s="57" t="s">
        <v>643</v>
      </c>
      <c r="D21" s="57" t="s">
        <v>644</v>
      </c>
      <c r="E21" s="57" t="s">
        <v>17</v>
      </c>
      <c r="F21" s="57" t="s">
        <v>18</v>
      </c>
      <c r="G21" s="58" t="s">
        <v>254</v>
      </c>
      <c r="H21" s="57" t="s">
        <v>254</v>
      </c>
      <c r="I21" s="58" t="s">
        <v>400</v>
      </c>
      <c r="J21" s="58"/>
      <c r="K21" s="57" t="s">
        <v>76</v>
      </c>
      <c r="L21" s="57" t="s">
        <v>64</v>
      </c>
      <c r="M21" s="57" t="s">
        <v>55</v>
      </c>
      <c r="N21" s="58"/>
      <c r="O21" s="57" t="s">
        <v>180</v>
      </c>
      <c r="P21" s="58" t="s">
        <v>233</v>
      </c>
      <c r="Q21" s="58"/>
      <c r="R21" s="58"/>
      <c r="S21" s="57">
        <v>745</v>
      </c>
      <c r="T21" s="57" t="str">
        <f>"441,8968"</f>
        <v>441,8968</v>
      </c>
      <c r="U21" s="57" t="s">
        <v>28</v>
      </c>
    </row>
    <row r="22" spans="1:21" ht="12.75">
      <c r="A22" s="61" t="s">
        <v>645</v>
      </c>
      <c r="B22" s="61" t="s">
        <v>646</v>
      </c>
      <c r="C22" s="61" t="s">
        <v>647</v>
      </c>
      <c r="D22" s="61" t="s">
        <v>648</v>
      </c>
      <c r="E22" s="61" t="s">
        <v>17</v>
      </c>
      <c r="F22" s="61" t="s">
        <v>144</v>
      </c>
      <c r="G22" s="61" t="s">
        <v>447</v>
      </c>
      <c r="H22" s="61" t="s">
        <v>448</v>
      </c>
      <c r="I22" s="62" t="s">
        <v>449</v>
      </c>
      <c r="J22" s="62"/>
      <c r="K22" s="61" t="s">
        <v>179</v>
      </c>
      <c r="L22" s="61" t="s">
        <v>252</v>
      </c>
      <c r="M22" s="62" t="s">
        <v>649</v>
      </c>
      <c r="N22" s="62"/>
      <c r="O22" s="61" t="s">
        <v>254</v>
      </c>
      <c r="P22" s="61" t="s">
        <v>400</v>
      </c>
      <c r="Q22" s="62" t="s">
        <v>447</v>
      </c>
      <c r="R22" s="62"/>
      <c r="S22" s="61">
        <v>940</v>
      </c>
      <c r="T22" s="61" t="str">
        <f>"563,9530"</f>
        <v>563,9530</v>
      </c>
      <c r="U22" s="61" t="s">
        <v>650</v>
      </c>
    </row>
    <row r="24" spans="1:20" ht="15">
      <c r="A24" s="36" t="s">
        <v>405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1" ht="12.75">
      <c r="A25" s="55" t="s">
        <v>651</v>
      </c>
      <c r="B25" s="55" t="s">
        <v>652</v>
      </c>
      <c r="C25" s="55" t="s">
        <v>653</v>
      </c>
      <c r="D25" s="55" t="s">
        <v>654</v>
      </c>
      <c r="E25" s="55" t="s">
        <v>34</v>
      </c>
      <c r="F25" s="55" t="s">
        <v>625</v>
      </c>
      <c r="G25" s="55" t="s">
        <v>400</v>
      </c>
      <c r="H25" s="55" t="s">
        <v>410</v>
      </c>
      <c r="I25" s="55" t="s">
        <v>655</v>
      </c>
      <c r="J25" s="56"/>
      <c r="K25" s="55" t="s">
        <v>177</v>
      </c>
      <c r="L25" s="55" t="s">
        <v>630</v>
      </c>
      <c r="M25" s="55" t="s">
        <v>251</v>
      </c>
      <c r="N25" s="56"/>
      <c r="O25" s="55" t="s">
        <v>423</v>
      </c>
      <c r="P25" s="56" t="s">
        <v>297</v>
      </c>
      <c r="Q25" s="56"/>
      <c r="R25" s="56"/>
      <c r="S25" s="55">
        <v>917.5</v>
      </c>
      <c r="T25" s="55" t="str">
        <f>"508,3409"</f>
        <v>508,3409</v>
      </c>
      <c r="U25" s="55" t="s">
        <v>656</v>
      </c>
    </row>
    <row r="27" spans="5:6" ht="14.25">
      <c r="E27" s="70" t="s">
        <v>486</v>
      </c>
      <c r="F27" s="8" t="s">
        <v>1716</v>
      </c>
    </row>
    <row r="28" spans="5:6" ht="14.25">
      <c r="E28" s="70" t="s">
        <v>487</v>
      </c>
      <c r="F28" s="8" t="s">
        <v>1717</v>
      </c>
    </row>
    <row r="29" spans="5:6" ht="14.25">
      <c r="E29" s="70" t="s">
        <v>488</v>
      </c>
      <c r="F29" s="8" t="s">
        <v>1718</v>
      </c>
    </row>
    <row r="30" spans="5:6" ht="14.25">
      <c r="E30" s="70" t="s">
        <v>489</v>
      </c>
      <c r="F30" s="8" t="s">
        <v>1721</v>
      </c>
    </row>
    <row r="31" spans="5:6" ht="14.25">
      <c r="E31" s="70" t="s">
        <v>490</v>
      </c>
      <c r="F31" s="8" t="s">
        <v>1720</v>
      </c>
    </row>
    <row r="32" spans="5:6" ht="14.25">
      <c r="E32" s="70" t="s">
        <v>491</v>
      </c>
      <c r="F32" s="8" t="s">
        <v>1723</v>
      </c>
    </row>
    <row r="35" spans="1:2" ht="18">
      <c r="A35" s="63" t="s">
        <v>492</v>
      </c>
      <c r="B35" s="63"/>
    </row>
    <row r="36" spans="1:2" ht="15">
      <c r="A36" s="64" t="s">
        <v>515</v>
      </c>
      <c r="B36" s="64"/>
    </row>
    <row r="37" spans="1:2" ht="14.25">
      <c r="A37" s="66" t="s">
        <v>531</v>
      </c>
      <c r="B37" s="67"/>
    </row>
    <row r="38" spans="1:5" ht="15">
      <c r="A38" s="68" t="s">
        <v>0</v>
      </c>
      <c r="B38" s="68" t="s">
        <v>495</v>
      </c>
      <c r="C38" s="68" t="s">
        <v>496</v>
      </c>
      <c r="D38" s="68" t="s">
        <v>7</v>
      </c>
      <c r="E38" s="68" t="s">
        <v>497</v>
      </c>
    </row>
    <row r="39" spans="1:5" ht="12.75">
      <c r="A39" s="65" t="s">
        <v>641</v>
      </c>
      <c r="B39" s="54" t="s">
        <v>532</v>
      </c>
      <c r="C39" s="54" t="s">
        <v>533</v>
      </c>
      <c r="D39" s="54" t="s">
        <v>588</v>
      </c>
      <c r="E39" s="69" t="s">
        <v>657</v>
      </c>
    </row>
    <row r="41" spans="1:2" ht="14.25">
      <c r="A41" s="66" t="s">
        <v>494</v>
      </c>
      <c r="B41" s="67"/>
    </row>
    <row r="42" spans="1:5" ht="15">
      <c r="A42" s="68" t="s">
        <v>0</v>
      </c>
      <c r="B42" s="68" t="s">
        <v>495</v>
      </c>
      <c r="C42" s="68" t="s">
        <v>496</v>
      </c>
      <c r="D42" s="68" t="s">
        <v>7</v>
      </c>
      <c r="E42" s="68" t="s">
        <v>497</v>
      </c>
    </row>
    <row r="43" spans="1:5" ht="12.75">
      <c r="A43" s="65" t="s">
        <v>619</v>
      </c>
      <c r="B43" s="54" t="s">
        <v>494</v>
      </c>
      <c r="C43" s="54" t="s">
        <v>508</v>
      </c>
      <c r="D43" s="54" t="s">
        <v>658</v>
      </c>
      <c r="E43" s="69" t="s">
        <v>659</v>
      </c>
    </row>
    <row r="44" spans="1:5" ht="12.75">
      <c r="A44" s="65" t="s">
        <v>645</v>
      </c>
      <c r="B44" s="54" t="s">
        <v>494</v>
      </c>
      <c r="C44" s="54" t="s">
        <v>533</v>
      </c>
      <c r="D44" s="54" t="s">
        <v>660</v>
      </c>
      <c r="E44" s="69" t="s">
        <v>661</v>
      </c>
    </row>
    <row r="45" spans="1:5" ht="12.75">
      <c r="A45" s="65" t="s">
        <v>651</v>
      </c>
      <c r="B45" s="54" t="s">
        <v>494</v>
      </c>
      <c r="C45" s="54" t="s">
        <v>548</v>
      </c>
      <c r="D45" s="54" t="s">
        <v>662</v>
      </c>
      <c r="E45" s="69" t="s">
        <v>663</v>
      </c>
    </row>
    <row r="46" spans="1:5" ht="12.75">
      <c r="A46" s="65" t="s">
        <v>636</v>
      </c>
      <c r="B46" s="54" t="s">
        <v>494</v>
      </c>
      <c r="C46" s="54" t="s">
        <v>529</v>
      </c>
      <c r="D46" s="54" t="s">
        <v>664</v>
      </c>
      <c r="E46" s="69" t="s">
        <v>665</v>
      </c>
    </row>
    <row r="47" spans="1:5" ht="12.75">
      <c r="A47" s="65" t="s">
        <v>621</v>
      </c>
      <c r="B47" s="54" t="s">
        <v>494</v>
      </c>
      <c r="C47" s="54" t="s">
        <v>508</v>
      </c>
      <c r="D47" s="54" t="s">
        <v>666</v>
      </c>
      <c r="E47" s="69" t="s">
        <v>667</v>
      </c>
    </row>
    <row r="48" spans="1:5" ht="12.75">
      <c r="A48" s="65" t="s">
        <v>632</v>
      </c>
      <c r="B48" s="54" t="s">
        <v>494</v>
      </c>
      <c r="C48" s="54" t="s">
        <v>521</v>
      </c>
      <c r="D48" s="54" t="s">
        <v>668</v>
      </c>
      <c r="E48" s="69" t="s">
        <v>669</v>
      </c>
    </row>
    <row r="49" spans="1:5" ht="12.75">
      <c r="A49" s="65" t="s">
        <v>616</v>
      </c>
      <c r="B49" s="54" t="s">
        <v>494</v>
      </c>
      <c r="C49" s="54" t="s">
        <v>501</v>
      </c>
      <c r="D49" s="54" t="s">
        <v>670</v>
      </c>
      <c r="E49" s="69" t="s">
        <v>671</v>
      </c>
    </row>
    <row r="50" spans="1:5" ht="12.75">
      <c r="A50" s="65" t="s">
        <v>212</v>
      </c>
      <c r="B50" s="54" t="s">
        <v>494</v>
      </c>
      <c r="C50" s="54" t="s">
        <v>521</v>
      </c>
      <c r="D50" s="54" t="s">
        <v>244</v>
      </c>
      <c r="E50" s="69" t="s">
        <v>672</v>
      </c>
    </row>
    <row r="52" spans="1:2" ht="14.25">
      <c r="A52" s="66" t="s">
        <v>511</v>
      </c>
      <c r="B52" s="67"/>
    </row>
    <row r="53" spans="1:5" ht="15">
      <c r="A53" s="68" t="s">
        <v>0</v>
      </c>
      <c r="B53" s="68" t="s">
        <v>495</v>
      </c>
      <c r="C53" s="68" t="s">
        <v>496</v>
      </c>
      <c r="D53" s="68" t="s">
        <v>7</v>
      </c>
      <c r="E53" s="68" t="s">
        <v>497</v>
      </c>
    </row>
    <row r="54" spans="1:5" ht="12.75">
      <c r="A54" s="65" t="s">
        <v>627</v>
      </c>
      <c r="B54" s="54" t="s">
        <v>608</v>
      </c>
      <c r="C54" s="54" t="s">
        <v>508</v>
      </c>
      <c r="D54" s="54" t="s">
        <v>673</v>
      </c>
      <c r="E54" s="69" t="s">
        <v>674</v>
      </c>
    </row>
  </sheetData>
  <sheetProtection/>
  <mergeCells count="19">
    <mergeCell ref="A17:T17"/>
    <mergeCell ref="A20:T20"/>
    <mergeCell ref="A24:T24"/>
    <mergeCell ref="S3:S4"/>
    <mergeCell ref="T3:T4"/>
    <mergeCell ref="U3:U4"/>
    <mergeCell ref="A5:T5"/>
    <mergeCell ref="A8:T8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0.25390625" style="6" bestFit="1" customWidth="1"/>
    <col min="2" max="2" width="26.875" style="5" bestFit="1" customWidth="1"/>
    <col min="3" max="3" width="7.875" style="5" customWidth="1"/>
    <col min="4" max="4" width="6.875" style="5" bestFit="1" customWidth="1"/>
    <col min="5" max="5" width="17.25390625" style="8" bestFit="1" customWidth="1"/>
    <col min="6" max="6" width="34.25390625" style="8" bestFit="1" customWidth="1"/>
    <col min="7" max="8" width="6.875" style="5" bestFit="1" customWidth="1"/>
    <col min="9" max="9" width="6.625" style="5" customWidth="1"/>
    <col min="10" max="10" width="5.625" style="5" bestFit="1" customWidth="1"/>
    <col min="11" max="12" width="6.875" style="5" bestFit="1" customWidth="1"/>
    <col min="13" max="13" width="5.875" style="5" bestFit="1" customWidth="1"/>
    <col min="14" max="14" width="4.875" style="5" bestFit="1" customWidth="1"/>
    <col min="15" max="15" width="5.875" style="5" bestFit="1" customWidth="1"/>
    <col min="16" max="16" width="6.875" style="5" bestFit="1" customWidth="1"/>
    <col min="17" max="17" width="6.875" style="5" customWidth="1"/>
    <col min="18" max="18" width="5.625" style="5" bestFit="1" customWidth="1"/>
    <col min="19" max="19" width="8.125" style="6" bestFit="1" customWidth="1"/>
    <col min="20" max="20" width="8.625" style="5" bestFit="1" customWidth="1"/>
    <col min="21" max="21" width="16.375" style="8" bestFit="1" customWidth="1"/>
    <col min="22" max="16384" width="9.125" style="1" customWidth="1"/>
  </cols>
  <sheetData>
    <row r="1" spans="1:21" ht="15" customHeight="1">
      <c r="A1" s="26" t="s">
        <v>1715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51.7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7" customFormat="1" ht="12.75" customHeight="1">
      <c r="A3" s="15" t="s">
        <v>0</v>
      </c>
      <c r="B3" s="17" t="s">
        <v>1707</v>
      </c>
      <c r="C3" s="17" t="s">
        <v>11</v>
      </c>
      <c r="D3" s="13" t="s">
        <v>1</v>
      </c>
      <c r="E3" s="13" t="s">
        <v>2</v>
      </c>
      <c r="F3" s="11" t="s">
        <v>3</v>
      </c>
      <c r="G3" s="15" t="s">
        <v>4</v>
      </c>
      <c r="H3" s="13"/>
      <c r="I3" s="13"/>
      <c r="J3" s="9"/>
      <c r="K3" s="15" t="s">
        <v>5</v>
      </c>
      <c r="L3" s="13"/>
      <c r="M3" s="13"/>
      <c r="N3" s="9"/>
      <c r="O3" s="15" t="s">
        <v>6</v>
      </c>
      <c r="P3" s="13"/>
      <c r="Q3" s="13"/>
      <c r="R3" s="9"/>
      <c r="S3" s="32" t="s">
        <v>7</v>
      </c>
      <c r="T3" s="13" t="s">
        <v>9</v>
      </c>
      <c r="U3" s="9" t="s">
        <v>8</v>
      </c>
    </row>
    <row r="4" spans="1:21" s="7" customFormat="1" ht="23.25" customHeight="1" thickBot="1">
      <c r="A4" s="16"/>
      <c r="B4" s="14"/>
      <c r="C4" s="14"/>
      <c r="D4" s="14"/>
      <c r="E4" s="14"/>
      <c r="F4" s="12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33"/>
      <c r="T4" s="14"/>
      <c r="U4" s="10"/>
    </row>
    <row r="5" spans="1:21" s="5" customFormat="1" ht="15">
      <c r="A5" s="18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8"/>
    </row>
    <row r="6" spans="1:21" s="5" customFormat="1" ht="12.75">
      <c r="A6" s="19" t="s">
        <v>13</v>
      </c>
      <c r="B6" s="20" t="s">
        <v>14</v>
      </c>
      <c r="C6" s="20" t="s">
        <v>15</v>
      </c>
      <c r="D6" s="20" t="s">
        <v>16</v>
      </c>
      <c r="E6" s="21" t="s">
        <v>17</v>
      </c>
      <c r="F6" s="21" t="s">
        <v>18</v>
      </c>
      <c r="G6" s="20" t="s">
        <v>19</v>
      </c>
      <c r="H6" s="20" t="s">
        <v>20</v>
      </c>
      <c r="I6" s="20" t="s">
        <v>21</v>
      </c>
      <c r="J6" s="22"/>
      <c r="K6" s="20" t="s">
        <v>22</v>
      </c>
      <c r="L6" s="20" t="s">
        <v>23</v>
      </c>
      <c r="M6" s="22" t="s">
        <v>24</v>
      </c>
      <c r="N6" s="22"/>
      <c r="O6" s="20" t="s">
        <v>25</v>
      </c>
      <c r="P6" s="20" t="s">
        <v>26</v>
      </c>
      <c r="Q6" s="20" t="s">
        <v>27</v>
      </c>
      <c r="R6" s="22"/>
      <c r="S6" s="19">
        <v>235</v>
      </c>
      <c r="T6" s="20" t="str">
        <f>"295,6300"</f>
        <v>295,6300</v>
      </c>
      <c r="U6" s="21" t="s">
        <v>28</v>
      </c>
    </row>
    <row r="7" spans="1:21" s="5" customFormat="1" ht="12.75">
      <c r="A7" s="6"/>
      <c r="E7" s="8"/>
      <c r="F7" s="8"/>
      <c r="S7" s="6"/>
      <c r="U7" s="8"/>
    </row>
    <row r="8" spans="1:20" ht="15">
      <c r="A8" s="35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1" ht="12.75">
      <c r="A9" s="19" t="s">
        <v>30</v>
      </c>
      <c r="B9" s="20" t="s">
        <v>31</v>
      </c>
      <c r="C9" s="20" t="s">
        <v>32</v>
      </c>
      <c r="D9" s="20" t="s">
        <v>33</v>
      </c>
      <c r="E9" s="21" t="s">
        <v>34</v>
      </c>
      <c r="F9" s="21" t="s">
        <v>35</v>
      </c>
      <c r="G9" s="20" t="s">
        <v>36</v>
      </c>
      <c r="H9" s="22" t="s">
        <v>19</v>
      </c>
      <c r="I9" s="22" t="s">
        <v>20</v>
      </c>
      <c r="J9" s="22"/>
      <c r="K9" s="20" t="s">
        <v>37</v>
      </c>
      <c r="L9" s="20" t="s">
        <v>38</v>
      </c>
      <c r="M9" s="20" t="s">
        <v>39</v>
      </c>
      <c r="N9" s="22"/>
      <c r="O9" s="20" t="s">
        <v>40</v>
      </c>
      <c r="P9" s="22" t="s">
        <v>26</v>
      </c>
      <c r="Q9" s="20" t="s">
        <v>41</v>
      </c>
      <c r="R9" s="22" t="s">
        <v>42</v>
      </c>
      <c r="S9" s="19" t="s">
        <v>43</v>
      </c>
      <c r="T9" s="20" t="str">
        <f>"265,9715"</f>
        <v>265,9715</v>
      </c>
      <c r="U9" s="21" t="s">
        <v>44</v>
      </c>
    </row>
    <row r="11" spans="1:20" ht="15">
      <c r="A11" s="35" t="s">
        <v>45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1" ht="12.75">
      <c r="A12" s="37" t="s">
        <v>46</v>
      </c>
      <c r="B12" s="23" t="s">
        <v>47</v>
      </c>
      <c r="C12" s="23" t="s">
        <v>48</v>
      </c>
      <c r="D12" s="23" t="s">
        <v>49</v>
      </c>
      <c r="E12" s="38" t="s">
        <v>17</v>
      </c>
      <c r="F12" s="38" t="s">
        <v>18</v>
      </c>
      <c r="G12" s="23" t="s">
        <v>50</v>
      </c>
      <c r="H12" s="23" t="s">
        <v>51</v>
      </c>
      <c r="I12" s="23" t="s">
        <v>52</v>
      </c>
      <c r="J12" s="23" t="s">
        <v>53</v>
      </c>
      <c r="K12" s="23" t="s">
        <v>54</v>
      </c>
      <c r="L12" s="39" t="s">
        <v>25</v>
      </c>
      <c r="M12" s="39" t="s">
        <v>25</v>
      </c>
      <c r="N12" s="39"/>
      <c r="O12" s="23" t="s">
        <v>55</v>
      </c>
      <c r="P12" s="39" t="s">
        <v>56</v>
      </c>
      <c r="Q12" s="39" t="s">
        <v>56</v>
      </c>
      <c r="R12" s="39"/>
      <c r="S12" s="37">
        <v>405</v>
      </c>
      <c r="T12" s="23" t="str">
        <f>"449,9550"</f>
        <v>449,9550</v>
      </c>
      <c r="U12" s="38"/>
    </row>
    <row r="13" spans="1:21" ht="12.75">
      <c r="A13" s="40" t="s">
        <v>57</v>
      </c>
      <c r="B13" s="24" t="s">
        <v>58</v>
      </c>
      <c r="C13" s="24" t="s">
        <v>59</v>
      </c>
      <c r="D13" s="24" t="s">
        <v>60</v>
      </c>
      <c r="E13" s="41" t="s">
        <v>34</v>
      </c>
      <c r="F13" s="41" t="s">
        <v>61</v>
      </c>
      <c r="G13" s="24" t="s">
        <v>62</v>
      </c>
      <c r="H13" s="42" t="s">
        <v>27</v>
      </c>
      <c r="I13" s="24" t="s">
        <v>27</v>
      </c>
      <c r="J13" s="42"/>
      <c r="K13" s="24" t="s">
        <v>19</v>
      </c>
      <c r="L13" s="42" t="s">
        <v>20</v>
      </c>
      <c r="M13" s="42" t="s">
        <v>20</v>
      </c>
      <c r="N13" s="42"/>
      <c r="O13" s="24" t="s">
        <v>63</v>
      </c>
      <c r="P13" s="42" t="s">
        <v>64</v>
      </c>
      <c r="Q13" s="24" t="s">
        <v>64</v>
      </c>
      <c r="R13" s="42"/>
      <c r="S13" s="40">
        <v>340</v>
      </c>
      <c r="T13" s="24" t="str">
        <f>"376,5840"</f>
        <v>376,5840</v>
      </c>
      <c r="U13" s="41" t="s">
        <v>65</v>
      </c>
    </row>
    <row r="15" spans="1:20" ht="15">
      <c r="A15" s="35" t="s">
        <v>66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12.75">
      <c r="A16" s="37" t="s">
        <v>67</v>
      </c>
      <c r="B16" s="23" t="s">
        <v>68</v>
      </c>
      <c r="C16" s="23" t="s">
        <v>69</v>
      </c>
      <c r="D16" s="23" t="s">
        <v>70</v>
      </c>
      <c r="E16" s="38" t="s">
        <v>17</v>
      </c>
      <c r="F16" s="38" t="s">
        <v>18</v>
      </c>
      <c r="G16" s="23" t="s">
        <v>53</v>
      </c>
      <c r="H16" s="23" t="s">
        <v>63</v>
      </c>
      <c r="I16" s="23" t="s">
        <v>71</v>
      </c>
      <c r="J16" s="23" t="s">
        <v>72</v>
      </c>
      <c r="K16" s="23" t="s">
        <v>73</v>
      </c>
      <c r="L16" s="23" t="s">
        <v>74</v>
      </c>
      <c r="M16" s="39"/>
      <c r="N16" s="39"/>
      <c r="O16" s="23" t="s">
        <v>75</v>
      </c>
      <c r="P16" s="23" t="s">
        <v>76</v>
      </c>
      <c r="Q16" s="23" t="s">
        <v>77</v>
      </c>
      <c r="R16" s="39"/>
      <c r="S16" s="37">
        <v>415</v>
      </c>
      <c r="T16" s="23" t="str">
        <f>"382,7130"</f>
        <v>382,7130</v>
      </c>
      <c r="U16" s="38" t="s">
        <v>28</v>
      </c>
    </row>
    <row r="17" spans="1:21" ht="12.75">
      <c r="A17" s="40" t="s">
        <v>78</v>
      </c>
      <c r="B17" s="24" t="s">
        <v>79</v>
      </c>
      <c r="C17" s="24" t="s">
        <v>80</v>
      </c>
      <c r="D17" s="24" t="s">
        <v>81</v>
      </c>
      <c r="E17" s="41" t="s">
        <v>34</v>
      </c>
      <c r="F17" s="41" t="s">
        <v>35</v>
      </c>
      <c r="G17" s="24" t="s">
        <v>82</v>
      </c>
      <c r="H17" s="24" t="s">
        <v>20</v>
      </c>
      <c r="I17" s="24" t="s">
        <v>83</v>
      </c>
      <c r="J17" s="42"/>
      <c r="K17" s="24" t="s">
        <v>24</v>
      </c>
      <c r="L17" s="24" t="s">
        <v>84</v>
      </c>
      <c r="M17" s="24" t="s">
        <v>82</v>
      </c>
      <c r="N17" s="42"/>
      <c r="O17" s="24" t="s">
        <v>25</v>
      </c>
      <c r="P17" s="24" t="s">
        <v>27</v>
      </c>
      <c r="Q17" s="24" t="s">
        <v>85</v>
      </c>
      <c r="R17" s="42"/>
      <c r="S17" s="40">
        <v>260</v>
      </c>
      <c r="T17" s="24" t="str">
        <f>"234,1950"</f>
        <v>234,1950</v>
      </c>
      <c r="U17" s="41" t="s">
        <v>44</v>
      </c>
    </row>
    <row r="19" spans="1:20" ht="15">
      <c r="A19" s="35" t="s">
        <v>86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1" ht="12.75">
      <c r="A20" s="19" t="s">
        <v>87</v>
      </c>
      <c r="B20" s="20" t="s">
        <v>88</v>
      </c>
      <c r="C20" s="20" t="s">
        <v>89</v>
      </c>
      <c r="D20" s="20" t="s">
        <v>90</v>
      </c>
      <c r="E20" s="21" t="s">
        <v>91</v>
      </c>
      <c r="F20" s="21" t="s">
        <v>92</v>
      </c>
      <c r="G20" s="20" t="s">
        <v>84</v>
      </c>
      <c r="H20" s="22" t="s">
        <v>19</v>
      </c>
      <c r="I20" s="22" t="s">
        <v>20</v>
      </c>
      <c r="J20" s="22"/>
      <c r="K20" s="20" t="s">
        <v>24</v>
      </c>
      <c r="L20" s="20" t="s">
        <v>84</v>
      </c>
      <c r="M20" s="22" t="s">
        <v>82</v>
      </c>
      <c r="N20" s="22"/>
      <c r="O20" s="20" t="s">
        <v>93</v>
      </c>
      <c r="P20" s="20" t="s">
        <v>27</v>
      </c>
      <c r="Q20" s="20" t="s">
        <v>94</v>
      </c>
      <c r="R20" s="22"/>
      <c r="S20" s="19">
        <v>222.5</v>
      </c>
      <c r="T20" s="20" t="str">
        <f>"187,3784"</f>
        <v>187,3784</v>
      </c>
      <c r="U20" s="21" t="s">
        <v>95</v>
      </c>
    </row>
    <row r="22" spans="1:20" ht="15">
      <c r="A22" s="35" t="s">
        <v>96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1" ht="12.75">
      <c r="A23" s="19" t="s">
        <v>97</v>
      </c>
      <c r="B23" s="20" t="s">
        <v>98</v>
      </c>
      <c r="C23" s="20" t="s">
        <v>99</v>
      </c>
      <c r="D23" s="20" t="s">
        <v>100</v>
      </c>
      <c r="E23" s="21" t="s">
        <v>101</v>
      </c>
      <c r="F23" s="21" t="s">
        <v>102</v>
      </c>
      <c r="G23" s="22" t="s">
        <v>85</v>
      </c>
      <c r="H23" s="20" t="s">
        <v>103</v>
      </c>
      <c r="I23" s="22" t="s">
        <v>75</v>
      </c>
      <c r="J23" s="22"/>
      <c r="K23" s="22" t="s">
        <v>104</v>
      </c>
      <c r="L23" s="22" t="s">
        <v>105</v>
      </c>
      <c r="M23" s="22" t="s">
        <v>105</v>
      </c>
      <c r="N23" s="22"/>
      <c r="O23" s="22" t="s">
        <v>51</v>
      </c>
      <c r="P23" s="22"/>
      <c r="Q23" s="22"/>
      <c r="R23" s="22"/>
      <c r="S23" s="19">
        <v>0</v>
      </c>
      <c r="T23" s="20" t="str">
        <f>"0,0000"</f>
        <v>0,0000</v>
      </c>
      <c r="U23" s="21"/>
    </row>
    <row r="25" spans="1:20" ht="15">
      <c r="A25" s="35" t="s">
        <v>106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1" ht="12.75">
      <c r="A26" s="19" t="s">
        <v>107</v>
      </c>
      <c r="B26" s="20" t="s">
        <v>108</v>
      </c>
      <c r="C26" s="20" t="s">
        <v>109</v>
      </c>
      <c r="D26" s="20" t="s">
        <v>110</v>
      </c>
      <c r="E26" s="21" t="s">
        <v>17</v>
      </c>
      <c r="F26" s="21" t="s">
        <v>18</v>
      </c>
      <c r="G26" s="20" t="s">
        <v>75</v>
      </c>
      <c r="H26" s="22" t="s">
        <v>64</v>
      </c>
      <c r="I26" s="22" t="s">
        <v>64</v>
      </c>
      <c r="J26" s="22"/>
      <c r="K26" s="20" t="s">
        <v>82</v>
      </c>
      <c r="L26" s="20" t="s">
        <v>111</v>
      </c>
      <c r="M26" s="20" t="s">
        <v>112</v>
      </c>
      <c r="N26" s="22"/>
      <c r="O26" s="20" t="s">
        <v>63</v>
      </c>
      <c r="P26" s="22" t="s">
        <v>113</v>
      </c>
      <c r="Q26" s="22" t="s">
        <v>113</v>
      </c>
      <c r="R26" s="22"/>
      <c r="S26" s="19" t="s">
        <v>114</v>
      </c>
      <c r="T26" s="20" t="str">
        <f>"351,6211"</f>
        <v>351,6211</v>
      </c>
      <c r="U26" s="21" t="s">
        <v>115</v>
      </c>
    </row>
    <row r="28" spans="1:20" ht="15">
      <c r="A28" s="35" t="s">
        <v>116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1" ht="12.75">
      <c r="A29" s="19" t="s">
        <v>117</v>
      </c>
      <c r="B29" s="20" t="s">
        <v>118</v>
      </c>
      <c r="C29" s="20" t="s">
        <v>119</v>
      </c>
      <c r="D29" s="20" t="s">
        <v>120</v>
      </c>
      <c r="E29" s="21" t="s">
        <v>17</v>
      </c>
      <c r="F29" s="21" t="s">
        <v>121</v>
      </c>
      <c r="G29" s="22" t="s">
        <v>77</v>
      </c>
      <c r="H29" s="20" t="s">
        <v>77</v>
      </c>
      <c r="I29" s="22" t="s">
        <v>122</v>
      </c>
      <c r="J29" s="22"/>
      <c r="K29" s="20" t="s">
        <v>26</v>
      </c>
      <c r="L29" s="22" t="s">
        <v>27</v>
      </c>
      <c r="M29" s="22"/>
      <c r="N29" s="22"/>
      <c r="O29" s="20" t="s">
        <v>123</v>
      </c>
      <c r="P29" s="22" t="s">
        <v>124</v>
      </c>
      <c r="Q29" s="22"/>
      <c r="R29" s="22"/>
      <c r="S29" s="19">
        <v>470</v>
      </c>
      <c r="T29" s="20" t="str">
        <f>"399,2650"</f>
        <v>399,2650</v>
      </c>
      <c r="U29" s="21"/>
    </row>
    <row r="31" spans="1:20" ht="15">
      <c r="A31" s="35" t="s">
        <v>66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1" ht="12.75">
      <c r="A32" s="37" t="s">
        <v>125</v>
      </c>
      <c r="B32" s="23" t="s">
        <v>126</v>
      </c>
      <c r="C32" s="23" t="s">
        <v>127</v>
      </c>
      <c r="D32" s="23" t="s">
        <v>128</v>
      </c>
      <c r="E32" s="38" t="s">
        <v>17</v>
      </c>
      <c r="F32" s="38" t="s">
        <v>18</v>
      </c>
      <c r="G32" s="23" t="s">
        <v>129</v>
      </c>
      <c r="H32" s="23" t="s">
        <v>130</v>
      </c>
      <c r="I32" s="39" t="s">
        <v>131</v>
      </c>
      <c r="J32" s="39"/>
      <c r="K32" s="23" t="s">
        <v>83</v>
      </c>
      <c r="L32" s="23" t="s">
        <v>74</v>
      </c>
      <c r="M32" s="39" t="s">
        <v>132</v>
      </c>
      <c r="N32" s="39"/>
      <c r="O32" s="23" t="s">
        <v>51</v>
      </c>
      <c r="P32" s="39" t="s">
        <v>75</v>
      </c>
      <c r="Q32" s="23" t="s">
        <v>63</v>
      </c>
      <c r="R32" s="39"/>
      <c r="S32" s="37">
        <v>382.5</v>
      </c>
      <c r="T32" s="23" t="str">
        <f>"288,4624"</f>
        <v>288,4624</v>
      </c>
      <c r="U32" s="38" t="s">
        <v>133</v>
      </c>
    </row>
    <row r="33" spans="1:21" ht="12.75">
      <c r="A33" s="43" t="s">
        <v>134</v>
      </c>
      <c r="B33" s="25" t="s">
        <v>135</v>
      </c>
      <c r="C33" s="25" t="s">
        <v>136</v>
      </c>
      <c r="D33" s="25" t="s">
        <v>137</v>
      </c>
      <c r="E33" s="44" t="s">
        <v>17</v>
      </c>
      <c r="F33" s="44" t="s">
        <v>18</v>
      </c>
      <c r="G33" s="45" t="s">
        <v>52</v>
      </c>
      <c r="H33" s="25" t="s">
        <v>52</v>
      </c>
      <c r="I33" s="45" t="s">
        <v>53</v>
      </c>
      <c r="J33" s="45"/>
      <c r="K33" s="45" t="s">
        <v>138</v>
      </c>
      <c r="L33" s="45" t="s">
        <v>138</v>
      </c>
      <c r="M33" s="45" t="s">
        <v>138</v>
      </c>
      <c r="N33" s="45"/>
      <c r="O33" s="45" t="s">
        <v>139</v>
      </c>
      <c r="P33" s="45"/>
      <c r="Q33" s="45"/>
      <c r="R33" s="45"/>
      <c r="S33" s="43">
        <v>0</v>
      </c>
      <c r="T33" s="25" t="str">
        <f>"0,0000"</f>
        <v>0,0000</v>
      </c>
      <c r="U33" s="44"/>
    </row>
    <row r="34" spans="1:21" ht="12.75">
      <c r="A34" s="43" t="s">
        <v>140</v>
      </c>
      <c r="B34" s="25" t="s">
        <v>141</v>
      </c>
      <c r="C34" s="25" t="s">
        <v>142</v>
      </c>
      <c r="D34" s="25" t="s">
        <v>143</v>
      </c>
      <c r="E34" s="44" t="s">
        <v>17</v>
      </c>
      <c r="F34" s="44" t="s">
        <v>144</v>
      </c>
      <c r="G34" s="45" t="s">
        <v>145</v>
      </c>
      <c r="H34" s="25" t="s">
        <v>145</v>
      </c>
      <c r="I34" s="25" t="s">
        <v>123</v>
      </c>
      <c r="J34" s="45"/>
      <c r="K34" s="25" t="s">
        <v>51</v>
      </c>
      <c r="L34" s="45" t="s">
        <v>146</v>
      </c>
      <c r="M34" s="45" t="s">
        <v>146</v>
      </c>
      <c r="N34" s="45"/>
      <c r="O34" s="25" t="s">
        <v>145</v>
      </c>
      <c r="P34" s="25" t="s">
        <v>123</v>
      </c>
      <c r="Q34" s="25" t="s">
        <v>147</v>
      </c>
      <c r="R34" s="45"/>
      <c r="S34" s="43">
        <v>560</v>
      </c>
      <c r="T34" s="25" t="str">
        <f>"421,7640"</f>
        <v>421,7640</v>
      </c>
      <c r="U34" s="44"/>
    </row>
    <row r="35" spans="1:21" ht="12.75">
      <c r="A35" s="43" t="s">
        <v>148</v>
      </c>
      <c r="B35" s="25" t="s">
        <v>149</v>
      </c>
      <c r="C35" s="25" t="s">
        <v>150</v>
      </c>
      <c r="D35" s="25" t="s">
        <v>151</v>
      </c>
      <c r="E35" s="44" t="s">
        <v>17</v>
      </c>
      <c r="F35" s="44" t="s">
        <v>18</v>
      </c>
      <c r="G35" s="25" t="s">
        <v>103</v>
      </c>
      <c r="H35" s="25" t="s">
        <v>51</v>
      </c>
      <c r="I35" s="45" t="s">
        <v>75</v>
      </c>
      <c r="J35" s="45"/>
      <c r="K35" s="25" t="s">
        <v>93</v>
      </c>
      <c r="L35" s="25" t="s">
        <v>94</v>
      </c>
      <c r="M35" s="45" t="s">
        <v>152</v>
      </c>
      <c r="N35" s="45"/>
      <c r="O35" s="45" t="s">
        <v>77</v>
      </c>
      <c r="P35" s="25" t="s">
        <v>77</v>
      </c>
      <c r="Q35" s="45" t="s">
        <v>145</v>
      </c>
      <c r="R35" s="45"/>
      <c r="S35" s="43">
        <v>422.5</v>
      </c>
      <c r="T35" s="25" t="str">
        <f>"322,3675"</f>
        <v>322,3675</v>
      </c>
      <c r="U35" s="44" t="s">
        <v>153</v>
      </c>
    </row>
    <row r="36" spans="1:21" ht="12.75">
      <c r="A36" s="40" t="s">
        <v>154</v>
      </c>
      <c r="B36" s="24" t="s">
        <v>155</v>
      </c>
      <c r="C36" s="24" t="s">
        <v>156</v>
      </c>
      <c r="D36" s="24" t="s">
        <v>157</v>
      </c>
      <c r="E36" s="41" t="s">
        <v>34</v>
      </c>
      <c r="F36" s="41" t="s">
        <v>158</v>
      </c>
      <c r="G36" s="24" t="s">
        <v>27</v>
      </c>
      <c r="H36" s="24" t="s">
        <v>85</v>
      </c>
      <c r="I36" s="24" t="s">
        <v>159</v>
      </c>
      <c r="J36" s="42"/>
      <c r="K36" s="24" t="s">
        <v>83</v>
      </c>
      <c r="L36" s="24" t="s">
        <v>74</v>
      </c>
      <c r="M36" s="24" t="s">
        <v>25</v>
      </c>
      <c r="N36" s="42" t="s">
        <v>160</v>
      </c>
      <c r="O36" s="24" t="s">
        <v>85</v>
      </c>
      <c r="P36" s="24" t="s">
        <v>103</v>
      </c>
      <c r="Q36" s="24" t="s">
        <v>51</v>
      </c>
      <c r="R36" s="42"/>
      <c r="S36" s="40">
        <v>357.5</v>
      </c>
      <c r="T36" s="24" t="str">
        <f>"386,0857"</f>
        <v>386,0857</v>
      </c>
      <c r="U36" s="41" t="s">
        <v>161</v>
      </c>
    </row>
    <row r="38" spans="1:20" ht="15">
      <c r="A38" s="35" t="s">
        <v>86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1" ht="12.75">
      <c r="A39" s="37" t="s">
        <v>162</v>
      </c>
      <c r="B39" s="23" t="s">
        <v>163</v>
      </c>
      <c r="C39" s="23" t="s">
        <v>164</v>
      </c>
      <c r="D39" s="23" t="s">
        <v>165</v>
      </c>
      <c r="E39" s="38" t="s">
        <v>17</v>
      </c>
      <c r="F39" s="38" t="s">
        <v>18</v>
      </c>
      <c r="G39" s="23" t="s">
        <v>166</v>
      </c>
      <c r="H39" s="23" t="s">
        <v>167</v>
      </c>
      <c r="I39" s="39"/>
      <c r="J39" s="39"/>
      <c r="K39" s="23" t="s">
        <v>168</v>
      </c>
      <c r="L39" s="23" t="s">
        <v>76</v>
      </c>
      <c r="M39" s="39" t="s">
        <v>77</v>
      </c>
      <c r="N39" s="39"/>
      <c r="O39" s="23" t="s">
        <v>147</v>
      </c>
      <c r="P39" s="39" t="s">
        <v>169</v>
      </c>
      <c r="Q39" s="39"/>
      <c r="R39" s="39"/>
      <c r="S39" s="37">
        <v>605</v>
      </c>
      <c r="T39" s="23" t="str">
        <f>"419,0533"</f>
        <v>419,0533</v>
      </c>
      <c r="U39" s="38" t="s">
        <v>170</v>
      </c>
    </row>
    <row r="40" spans="1:21" ht="12.75">
      <c r="A40" s="43" t="s">
        <v>171</v>
      </c>
      <c r="B40" s="25" t="s">
        <v>172</v>
      </c>
      <c r="C40" s="25" t="s">
        <v>173</v>
      </c>
      <c r="D40" s="25" t="s">
        <v>174</v>
      </c>
      <c r="E40" s="44" t="s">
        <v>175</v>
      </c>
      <c r="F40" s="44" t="s">
        <v>176</v>
      </c>
      <c r="G40" s="25" t="s">
        <v>123</v>
      </c>
      <c r="H40" s="25" t="s">
        <v>147</v>
      </c>
      <c r="I40" s="25" t="s">
        <v>177</v>
      </c>
      <c r="J40" s="45"/>
      <c r="K40" s="25" t="s">
        <v>103</v>
      </c>
      <c r="L40" s="25" t="s">
        <v>52</v>
      </c>
      <c r="M40" s="25" t="s">
        <v>178</v>
      </c>
      <c r="N40" s="45"/>
      <c r="O40" s="25" t="s">
        <v>179</v>
      </c>
      <c r="P40" s="25" t="s">
        <v>169</v>
      </c>
      <c r="Q40" s="25" t="s">
        <v>180</v>
      </c>
      <c r="R40" s="45"/>
      <c r="S40" s="43">
        <v>637.5</v>
      </c>
      <c r="T40" s="25" t="str">
        <f>"438,9506"</f>
        <v>438,9506</v>
      </c>
      <c r="U40" s="44"/>
    </row>
    <row r="41" spans="1:21" ht="12.75">
      <c r="A41" s="43" t="s">
        <v>181</v>
      </c>
      <c r="B41" s="25" t="s">
        <v>182</v>
      </c>
      <c r="C41" s="25" t="s">
        <v>183</v>
      </c>
      <c r="D41" s="25" t="s">
        <v>184</v>
      </c>
      <c r="E41" s="44" t="s">
        <v>91</v>
      </c>
      <c r="F41" s="44" t="s">
        <v>185</v>
      </c>
      <c r="G41" s="25" t="s">
        <v>72</v>
      </c>
      <c r="H41" s="45" t="s">
        <v>77</v>
      </c>
      <c r="I41" s="45" t="s">
        <v>55</v>
      </c>
      <c r="J41" s="45"/>
      <c r="K41" s="25" t="s">
        <v>27</v>
      </c>
      <c r="L41" s="25" t="s">
        <v>186</v>
      </c>
      <c r="M41" s="45" t="s">
        <v>85</v>
      </c>
      <c r="N41" s="45"/>
      <c r="O41" s="25" t="s">
        <v>187</v>
      </c>
      <c r="P41" s="25" t="s">
        <v>147</v>
      </c>
      <c r="Q41" s="25" t="s">
        <v>177</v>
      </c>
      <c r="R41" s="45"/>
      <c r="S41" s="43">
        <v>507.5</v>
      </c>
      <c r="T41" s="25" t="str">
        <f>"365,2477"</f>
        <v>365,2477</v>
      </c>
      <c r="U41" s="44" t="s">
        <v>188</v>
      </c>
    </row>
    <row r="42" spans="1:21" ht="12.75">
      <c r="A42" s="40" t="s">
        <v>189</v>
      </c>
      <c r="B42" s="24" t="s">
        <v>190</v>
      </c>
      <c r="C42" s="24" t="s">
        <v>191</v>
      </c>
      <c r="D42" s="24" t="s">
        <v>192</v>
      </c>
      <c r="E42" s="41" t="s">
        <v>193</v>
      </c>
      <c r="F42" s="41" t="s">
        <v>194</v>
      </c>
      <c r="G42" s="24" t="s">
        <v>186</v>
      </c>
      <c r="H42" s="42" t="s">
        <v>85</v>
      </c>
      <c r="I42" s="24" t="s">
        <v>85</v>
      </c>
      <c r="J42" s="42"/>
      <c r="K42" s="24" t="s">
        <v>25</v>
      </c>
      <c r="L42" s="24" t="s">
        <v>195</v>
      </c>
      <c r="M42" s="24" t="s">
        <v>196</v>
      </c>
      <c r="N42" s="42"/>
      <c r="O42" s="24" t="s">
        <v>146</v>
      </c>
      <c r="P42" s="24" t="s">
        <v>197</v>
      </c>
      <c r="Q42" s="24" t="s">
        <v>72</v>
      </c>
      <c r="R42" s="42"/>
      <c r="S42" s="40">
        <v>380</v>
      </c>
      <c r="T42" s="24" t="str">
        <f>"523,6007"</f>
        <v>523,6007</v>
      </c>
      <c r="U42" s="41"/>
    </row>
    <row r="44" spans="1:20" ht="15">
      <c r="A44" s="35" t="s">
        <v>96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1" ht="12.75">
      <c r="A45" s="37" t="s">
        <v>198</v>
      </c>
      <c r="B45" s="23" t="s">
        <v>199</v>
      </c>
      <c r="C45" s="23" t="s">
        <v>200</v>
      </c>
      <c r="D45" s="23" t="s">
        <v>201</v>
      </c>
      <c r="E45" s="38" t="s">
        <v>17</v>
      </c>
      <c r="F45" s="38" t="s">
        <v>18</v>
      </c>
      <c r="G45" s="23" t="s">
        <v>85</v>
      </c>
      <c r="H45" s="23" t="s">
        <v>51</v>
      </c>
      <c r="I45" s="39" t="s">
        <v>64</v>
      </c>
      <c r="J45" s="39"/>
      <c r="K45" s="23" t="s">
        <v>19</v>
      </c>
      <c r="L45" s="23" t="s">
        <v>111</v>
      </c>
      <c r="M45" s="23" t="s">
        <v>83</v>
      </c>
      <c r="N45" s="39"/>
      <c r="O45" s="23" t="s">
        <v>51</v>
      </c>
      <c r="P45" s="23" t="s">
        <v>76</v>
      </c>
      <c r="Q45" s="39"/>
      <c r="R45" s="39"/>
      <c r="S45" s="37">
        <v>380</v>
      </c>
      <c r="T45" s="23" t="str">
        <f>"253,0230"</f>
        <v>253,0230</v>
      </c>
      <c r="U45" s="38" t="s">
        <v>115</v>
      </c>
    </row>
    <row r="46" spans="1:21" ht="12.75">
      <c r="A46" s="43" t="s">
        <v>202</v>
      </c>
      <c r="B46" s="25" t="s">
        <v>203</v>
      </c>
      <c r="C46" s="25" t="s">
        <v>204</v>
      </c>
      <c r="D46" s="25" t="s">
        <v>205</v>
      </c>
      <c r="E46" s="44" t="s">
        <v>17</v>
      </c>
      <c r="F46" s="44" t="s">
        <v>18</v>
      </c>
      <c r="G46" s="25" t="s">
        <v>76</v>
      </c>
      <c r="H46" s="45" t="s">
        <v>77</v>
      </c>
      <c r="I46" s="25" t="s">
        <v>55</v>
      </c>
      <c r="J46" s="45"/>
      <c r="K46" s="25" t="s">
        <v>27</v>
      </c>
      <c r="L46" s="25" t="s">
        <v>152</v>
      </c>
      <c r="M46" s="45" t="s">
        <v>85</v>
      </c>
      <c r="N46" s="45"/>
      <c r="O46" s="25" t="s">
        <v>56</v>
      </c>
      <c r="P46" s="25" t="s">
        <v>123</v>
      </c>
      <c r="Q46" s="45"/>
      <c r="R46" s="45"/>
      <c r="S46" s="43">
        <v>492.5</v>
      </c>
      <c r="T46" s="25" t="str">
        <f>"321,5532"</f>
        <v>321,5532</v>
      </c>
      <c r="U46" s="44" t="s">
        <v>115</v>
      </c>
    </row>
    <row r="47" spans="1:21" ht="12.75">
      <c r="A47" s="43" t="s">
        <v>206</v>
      </c>
      <c r="B47" s="25" t="s">
        <v>207</v>
      </c>
      <c r="C47" s="25" t="s">
        <v>208</v>
      </c>
      <c r="D47" s="25" t="s">
        <v>209</v>
      </c>
      <c r="E47" s="44" t="s">
        <v>17</v>
      </c>
      <c r="F47" s="44" t="s">
        <v>18</v>
      </c>
      <c r="G47" s="25" t="s">
        <v>167</v>
      </c>
      <c r="H47" s="25" t="s">
        <v>210</v>
      </c>
      <c r="I47" s="25" t="s">
        <v>179</v>
      </c>
      <c r="J47" s="45"/>
      <c r="K47" s="25" t="s">
        <v>77</v>
      </c>
      <c r="L47" s="25" t="s">
        <v>55</v>
      </c>
      <c r="M47" s="45" t="s">
        <v>145</v>
      </c>
      <c r="N47" s="45"/>
      <c r="O47" s="45" t="s">
        <v>169</v>
      </c>
      <c r="P47" s="45" t="s">
        <v>169</v>
      </c>
      <c r="Q47" s="45"/>
      <c r="R47" s="45"/>
      <c r="S47" s="43">
        <v>0</v>
      </c>
      <c r="T47" s="25" t="str">
        <f>"0,0000"</f>
        <v>0,0000</v>
      </c>
      <c r="U47" s="44" t="s">
        <v>211</v>
      </c>
    </row>
    <row r="48" spans="1:21" ht="12.75">
      <c r="A48" s="43" t="s">
        <v>212</v>
      </c>
      <c r="B48" s="25" t="s">
        <v>213</v>
      </c>
      <c r="C48" s="25" t="s">
        <v>214</v>
      </c>
      <c r="D48" s="25" t="s">
        <v>215</v>
      </c>
      <c r="E48" s="44" t="s">
        <v>17</v>
      </c>
      <c r="F48" s="44" t="s">
        <v>18</v>
      </c>
      <c r="G48" s="25" t="s">
        <v>26</v>
      </c>
      <c r="H48" s="45"/>
      <c r="I48" s="45"/>
      <c r="J48" s="45"/>
      <c r="K48" s="45" t="s">
        <v>25</v>
      </c>
      <c r="L48" s="25" t="s">
        <v>25</v>
      </c>
      <c r="M48" s="45"/>
      <c r="N48" s="45"/>
      <c r="O48" s="25" t="s">
        <v>26</v>
      </c>
      <c r="P48" s="45"/>
      <c r="Q48" s="45"/>
      <c r="R48" s="45"/>
      <c r="S48" s="43">
        <v>290</v>
      </c>
      <c r="T48" s="25" t="str">
        <f>"189,5005"</f>
        <v>189,5005</v>
      </c>
      <c r="U48" s="44" t="s">
        <v>216</v>
      </c>
    </row>
    <row r="49" spans="1:21" ht="12.75">
      <c r="A49" s="40" t="s">
        <v>206</v>
      </c>
      <c r="B49" s="24" t="s">
        <v>217</v>
      </c>
      <c r="C49" s="24" t="s">
        <v>208</v>
      </c>
      <c r="D49" s="24" t="s">
        <v>209</v>
      </c>
      <c r="E49" s="41" t="s">
        <v>17</v>
      </c>
      <c r="F49" s="41" t="s">
        <v>18</v>
      </c>
      <c r="G49" s="24" t="s">
        <v>167</v>
      </c>
      <c r="H49" s="24" t="s">
        <v>210</v>
      </c>
      <c r="I49" s="24" t="s">
        <v>179</v>
      </c>
      <c r="J49" s="42"/>
      <c r="K49" s="24" t="s">
        <v>77</v>
      </c>
      <c r="L49" s="24" t="s">
        <v>55</v>
      </c>
      <c r="M49" s="42" t="s">
        <v>145</v>
      </c>
      <c r="N49" s="42"/>
      <c r="O49" s="42" t="s">
        <v>169</v>
      </c>
      <c r="P49" s="42" t="s">
        <v>169</v>
      </c>
      <c r="Q49" s="42"/>
      <c r="R49" s="42"/>
      <c r="S49" s="40">
        <v>0</v>
      </c>
      <c r="T49" s="24" t="str">
        <f>"0,0000"</f>
        <v>0,0000</v>
      </c>
      <c r="U49" s="41" t="s">
        <v>211</v>
      </c>
    </row>
    <row r="51" spans="1:20" ht="15">
      <c r="A51" s="35" t="s">
        <v>218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1" ht="12.75">
      <c r="A52" s="37" t="s">
        <v>219</v>
      </c>
      <c r="B52" s="23" t="s">
        <v>220</v>
      </c>
      <c r="C52" s="23" t="s">
        <v>221</v>
      </c>
      <c r="D52" s="23" t="s">
        <v>222</v>
      </c>
      <c r="E52" s="38" t="s">
        <v>223</v>
      </c>
      <c r="F52" s="38" t="s">
        <v>224</v>
      </c>
      <c r="G52" s="23" t="s">
        <v>225</v>
      </c>
      <c r="H52" s="23" t="s">
        <v>50</v>
      </c>
      <c r="I52" s="23" t="s">
        <v>51</v>
      </c>
      <c r="J52" s="39"/>
      <c r="K52" s="23" t="s">
        <v>19</v>
      </c>
      <c r="L52" s="23" t="s">
        <v>105</v>
      </c>
      <c r="M52" s="23" t="s">
        <v>73</v>
      </c>
      <c r="N52" s="39"/>
      <c r="O52" s="23" t="s">
        <v>63</v>
      </c>
      <c r="P52" s="23" t="s">
        <v>76</v>
      </c>
      <c r="Q52" s="23" t="s">
        <v>64</v>
      </c>
      <c r="R52" s="39"/>
      <c r="S52" s="37">
        <v>382.5</v>
      </c>
      <c r="T52" s="23" t="str">
        <f>"245,2207"</f>
        <v>245,2207</v>
      </c>
      <c r="U52" s="38" t="s">
        <v>226</v>
      </c>
    </row>
    <row r="53" spans="1:21" ht="12.75">
      <c r="A53" s="43" t="s">
        <v>1738</v>
      </c>
      <c r="B53" s="25" t="s">
        <v>228</v>
      </c>
      <c r="C53" s="25" t="s">
        <v>229</v>
      </c>
      <c r="D53" s="25" t="s">
        <v>230</v>
      </c>
      <c r="E53" s="44" t="s">
        <v>231</v>
      </c>
      <c r="F53" s="44" t="s">
        <v>232</v>
      </c>
      <c r="G53" s="25" t="s">
        <v>56</v>
      </c>
      <c r="H53" s="45" t="s">
        <v>187</v>
      </c>
      <c r="I53" s="25" t="s">
        <v>187</v>
      </c>
      <c r="J53" s="45"/>
      <c r="K53" s="25" t="s">
        <v>75</v>
      </c>
      <c r="L53" s="25" t="s">
        <v>76</v>
      </c>
      <c r="M53" s="45" t="s">
        <v>64</v>
      </c>
      <c r="N53" s="45"/>
      <c r="O53" s="25" t="s">
        <v>169</v>
      </c>
      <c r="P53" s="45" t="s">
        <v>233</v>
      </c>
      <c r="Q53" s="45" t="s">
        <v>233</v>
      </c>
      <c r="R53" s="45"/>
      <c r="S53" s="43">
        <v>620</v>
      </c>
      <c r="T53" s="25" t="str">
        <f>"379,3470"</f>
        <v>379,3470</v>
      </c>
      <c r="U53" s="44"/>
    </row>
    <row r="54" spans="1:21" ht="12.75">
      <c r="A54" s="43" t="s">
        <v>234</v>
      </c>
      <c r="B54" s="25" t="s">
        <v>235</v>
      </c>
      <c r="C54" s="25" t="s">
        <v>236</v>
      </c>
      <c r="D54" s="25" t="s">
        <v>237</v>
      </c>
      <c r="E54" s="44" t="s">
        <v>17</v>
      </c>
      <c r="F54" s="44" t="s">
        <v>18</v>
      </c>
      <c r="G54" s="25" t="s">
        <v>238</v>
      </c>
      <c r="H54" s="25" t="s">
        <v>239</v>
      </c>
      <c r="I54" s="45" t="s">
        <v>240</v>
      </c>
      <c r="J54" s="45"/>
      <c r="K54" s="25" t="s">
        <v>145</v>
      </c>
      <c r="L54" s="25" t="s">
        <v>241</v>
      </c>
      <c r="M54" s="25" t="s">
        <v>242</v>
      </c>
      <c r="N54" s="45"/>
      <c r="O54" s="25" t="s">
        <v>233</v>
      </c>
      <c r="P54" s="25" t="s">
        <v>243</v>
      </c>
      <c r="Q54" s="25" t="s">
        <v>244</v>
      </c>
      <c r="R54" s="45"/>
      <c r="S54" s="43" t="s">
        <v>245</v>
      </c>
      <c r="T54" s="25" t="str">
        <f>"482,3721"</f>
        <v>482,3721</v>
      </c>
      <c r="U54" s="44" t="s">
        <v>115</v>
      </c>
    </row>
    <row r="55" spans="1:21" ht="12.75">
      <c r="A55" s="43" t="s">
        <v>246</v>
      </c>
      <c r="B55" s="25" t="s">
        <v>247</v>
      </c>
      <c r="C55" s="25" t="s">
        <v>248</v>
      </c>
      <c r="D55" s="25" t="s">
        <v>249</v>
      </c>
      <c r="E55" s="44" t="s">
        <v>34</v>
      </c>
      <c r="F55" s="44" t="s">
        <v>250</v>
      </c>
      <c r="G55" s="25" t="s">
        <v>251</v>
      </c>
      <c r="H55" s="25" t="s">
        <v>252</v>
      </c>
      <c r="I55" s="25" t="s">
        <v>180</v>
      </c>
      <c r="J55" s="45"/>
      <c r="K55" s="25" t="s">
        <v>55</v>
      </c>
      <c r="L55" s="25" t="s">
        <v>253</v>
      </c>
      <c r="M55" s="45" t="s">
        <v>56</v>
      </c>
      <c r="N55" s="45"/>
      <c r="O55" s="25" t="s">
        <v>244</v>
      </c>
      <c r="P55" s="45" t="s">
        <v>254</v>
      </c>
      <c r="Q55" s="25" t="s">
        <v>254</v>
      </c>
      <c r="R55" s="45"/>
      <c r="S55" s="43" t="s">
        <v>255</v>
      </c>
      <c r="T55" s="25" t="str">
        <f>"466,6655"</f>
        <v>466,6655</v>
      </c>
      <c r="U55" s="44" t="s">
        <v>256</v>
      </c>
    </row>
    <row r="56" spans="1:21" ht="12.75">
      <c r="A56" s="43" t="s">
        <v>257</v>
      </c>
      <c r="B56" s="25" t="s">
        <v>258</v>
      </c>
      <c r="C56" s="25" t="s">
        <v>259</v>
      </c>
      <c r="D56" s="25" t="s">
        <v>260</v>
      </c>
      <c r="E56" s="44" t="s">
        <v>34</v>
      </c>
      <c r="F56" s="44" t="s">
        <v>261</v>
      </c>
      <c r="G56" s="25" t="s">
        <v>147</v>
      </c>
      <c r="H56" s="25" t="s">
        <v>177</v>
      </c>
      <c r="I56" s="45" t="s">
        <v>179</v>
      </c>
      <c r="J56" s="45"/>
      <c r="K56" s="25" t="s">
        <v>75</v>
      </c>
      <c r="L56" s="45" t="s">
        <v>63</v>
      </c>
      <c r="M56" s="45"/>
      <c r="N56" s="45"/>
      <c r="O56" s="45" t="s">
        <v>262</v>
      </c>
      <c r="P56" s="25" t="s">
        <v>262</v>
      </c>
      <c r="Q56" s="45" t="s">
        <v>254</v>
      </c>
      <c r="R56" s="45"/>
      <c r="S56" s="43">
        <v>680</v>
      </c>
      <c r="T56" s="25" t="str">
        <f>"416,3300"</f>
        <v>416,3300</v>
      </c>
      <c r="U56" s="44" t="s">
        <v>263</v>
      </c>
    </row>
    <row r="57" spans="1:21" ht="12.75">
      <c r="A57" s="43" t="s">
        <v>264</v>
      </c>
      <c r="B57" s="25" t="s">
        <v>265</v>
      </c>
      <c r="C57" s="25" t="s">
        <v>266</v>
      </c>
      <c r="D57" s="25" t="s">
        <v>267</v>
      </c>
      <c r="E57" s="44" t="s">
        <v>91</v>
      </c>
      <c r="F57" s="44" t="s">
        <v>268</v>
      </c>
      <c r="G57" s="25" t="s">
        <v>64</v>
      </c>
      <c r="H57" s="25" t="s">
        <v>55</v>
      </c>
      <c r="I57" s="45" t="s">
        <v>139</v>
      </c>
      <c r="J57" s="45"/>
      <c r="K57" s="25" t="s">
        <v>225</v>
      </c>
      <c r="L57" s="25" t="s">
        <v>103</v>
      </c>
      <c r="M57" s="45" t="s">
        <v>50</v>
      </c>
      <c r="N57" s="45"/>
      <c r="O57" s="25" t="s">
        <v>187</v>
      </c>
      <c r="P57" s="25" t="s">
        <v>177</v>
      </c>
      <c r="Q57" s="25" t="s">
        <v>210</v>
      </c>
      <c r="R57" s="45"/>
      <c r="S57" s="43">
        <v>540</v>
      </c>
      <c r="T57" s="25" t="str">
        <f>"333,5580"</f>
        <v>333,5580</v>
      </c>
      <c r="U57" s="44" t="s">
        <v>269</v>
      </c>
    </row>
    <row r="58" spans="1:21" ht="12.75">
      <c r="A58" s="43" t="s">
        <v>270</v>
      </c>
      <c r="B58" s="25" t="s">
        <v>271</v>
      </c>
      <c r="C58" s="25" t="s">
        <v>272</v>
      </c>
      <c r="D58" s="25" t="s">
        <v>273</v>
      </c>
      <c r="E58" s="44" t="s">
        <v>17</v>
      </c>
      <c r="F58" s="44" t="s">
        <v>18</v>
      </c>
      <c r="G58" s="45" t="s">
        <v>244</v>
      </c>
      <c r="H58" s="45" t="s">
        <v>239</v>
      </c>
      <c r="I58" s="45"/>
      <c r="J58" s="45"/>
      <c r="K58" s="45" t="s">
        <v>274</v>
      </c>
      <c r="L58" s="45"/>
      <c r="M58" s="45"/>
      <c r="N58" s="45"/>
      <c r="O58" s="45"/>
      <c r="P58" s="45"/>
      <c r="Q58" s="45"/>
      <c r="R58" s="45"/>
      <c r="S58" s="43">
        <v>0</v>
      </c>
      <c r="T58" s="25" t="str">
        <f>"0,0000"</f>
        <v>0,0000</v>
      </c>
      <c r="U58" s="44" t="s">
        <v>115</v>
      </c>
    </row>
    <row r="59" spans="1:21" ht="12.75">
      <c r="A59" s="43" t="s">
        <v>275</v>
      </c>
      <c r="B59" s="25" t="s">
        <v>276</v>
      </c>
      <c r="C59" s="25" t="s">
        <v>229</v>
      </c>
      <c r="D59" s="25" t="s">
        <v>277</v>
      </c>
      <c r="E59" s="44" t="s">
        <v>34</v>
      </c>
      <c r="F59" s="44" t="s">
        <v>278</v>
      </c>
      <c r="G59" s="25" t="s">
        <v>279</v>
      </c>
      <c r="H59" s="25" t="s">
        <v>280</v>
      </c>
      <c r="I59" s="25" t="s">
        <v>187</v>
      </c>
      <c r="J59" s="45"/>
      <c r="K59" s="25" t="s">
        <v>27</v>
      </c>
      <c r="L59" s="25" t="s">
        <v>186</v>
      </c>
      <c r="M59" s="45" t="s">
        <v>85</v>
      </c>
      <c r="N59" s="45"/>
      <c r="O59" s="25" t="s">
        <v>147</v>
      </c>
      <c r="P59" s="25" t="s">
        <v>179</v>
      </c>
      <c r="Q59" s="25" t="s">
        <v>281</v>
      </c>
      <c r="R59" s="45"/>
      <c r="S59" s="43">
        <v>575</v>
      </c>
      <c r="T59" s="25" t="str">
        <f>"446,0999"</f>
        <v>446,0999</v>
      </c>
      <c r="U59" s="44" t="s">
        <v>282</v>
      </c>
    </row>
    <row r="60" spans="1:21" ht="12.75">
      <c r="A60" s="40" t="s">
        <v>283</v>
      </c>
      <c r="B60" s="24" t="s">
        <v>284</v>
      </c>
      <c r="C60" s="24" t="s">
        <v>248</v>
      </c>
      <c r="D60" s="24" t="s">
        <v>285</v>
      </c>
      <c r="E60" s="41" t="s">
        <v>34</v>
      </c>
      <c r="F60" s="41" t="s">
        <v>286</v>
      </c>
      <c r="G60" s="24" t="s">
        <v>76</v>
      </c>
      <c r="H60" s="24" t="s">
        <v>287</v>
      </c>
      <c r="I60" s="42" t="s">
        <v>145</v>
      </c>
      <c r="J60" s="42"/>
      <c r="K60" s="24" t="s">
        <v>27</v>
      </c>
      <c r="L60" s="24" t="s">
        <v>186</v>
      </c>
      <c r="M60" s="42" t="s">
        <v>85</v>
      </c>
      <c r="N60" s="42"/>
      <c r="O60" s="24" t="s">
        <v>123</v>
      </c>
      <c r="P60" s="24" t="s">
        <v>187</v>
      </c>
      <c r="Q60" s="42"/>
      <c r="R60" s="42"/>
      <c r="S60" s="40">
        <v>495</v>
      </c>
      <c r="T60" s="24" t="str">
        <f>"472,0955"</f>
        <v>472,0955</v>
      </c>
      <c r="U60" s="41"/>
    </row>
    <row r="62" spans="1:20" ht="15">
      <c r="A62" s="35" t="s">
        <v>288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1" ht="12.75">
      <c r="A63" s="37" t="s">
        <v>289</v>
      </c>
      <c r="B63" s="23" t="s">
        <v>290</v>
      </c>
      <c r="C63" s="23" t="s">
        <v>291</v>
      </c>
      <c r="D63" s="23" t="s">
        <v>292</v>
      </c>
      <c r="E63" s="38" t="s">
        <v>223</v>
      </c>
      <c r="F63" s="38" t="s">
        <v>293</v>
      </c>
      <c r="G63" s="23" t="s">
        <v>180</v>
      </c>
      <c r="H63" s="39" t="s">
        <v>294</v>
      </c>
      <c r="I63" s="23" t="s">
        <v>294</v>
      </c>
      <c r="J63" s="39"/>
      <c r="K63" s="23" t="s">
        <v>123</v>
      </c>
      <c r="L63" s="23" t="s">
        <v>295</v>
      </c>
      <c r="M63" s="39" t="s">
        <v>296</v>
      </c>
      <c r="N63" s="39"/>
      <c r="O63" s="23" t="s">
        <v>262</v>
      </c>
      <c r="P63" s="39" t="s">
        <v>297</v>
      </c>
      <c r="Q63" s="39" t="s">
        <v>297</v>
      </c>
      <c r="R63" s="39"/>
      <c r="S63" s="37" t="s">
        <v>245</v>
      </c>
      <c r="T63" s="23" t="str">
        <f>"455,8454"</f>
        <v>455,8454</v>
      </c>
      <c r="U63" s="38" t="s">
        <v>226</v>
      </c>
    </row>
    <row r="64" spans="1:21" ht="12.75">
      <c r="A64" s="43" t="s">
        <v>298</v>
      </c>
      <c r="B64" s="25" t="s">
        <v>299</v>
      </c>
      <c r="C64" s="25" t="s">
        <v>300</v>
      </c>
      <c r="D64" s="25" t="s">
        <v>301</v>
      </c>
      <c r="E64" s="44" t="s">
        <v>17</v>
      </c>
      <c r="F64" s="44" t="s">
        <v>302</v>
      </c>
      <c r="G64" s="25" t="s">
        <v>147</v>
      </c>
      <c r="H64" s="25" t="s">
        <v>179</v>
      </c>
      <c r="I64" s="25" t="s">
        <v>169</v>
      </c>
      <c r="J64" s="45"/>
      <c r="K64" s="25" t="s">
        <v>77</v>
      </c>
      <c r="L64" s="25" t="s">
        <v>145</v>
      </c>
      <c r="M64" s="45" t="s">
        <v>253</v>
      </c>
      <c r="N64" s="45"/>
      <c r="O64" s="25" t="s">
        <v>147</v>
      </c>
      <c r="P64" s="25" t="s">
        <v>179</v>
      </c>
      <c r="Q64" s="25" t="s">
        <v>180</v>
      </c>
      <c r="R64" s="45"/>
      <c r="S64" s="43">
        <v>690</v>
      </c>
      <c r="T64" s="25" t="str">
        <f>"401,0970"</f>
        <v>401,0970</v>
      </c>
      <c r="U64" s="44" t="s">
        <v>303</v>
      </c>
    </row>
    <row r="65" spans="1:21" ht="12.75">
      <c r="A65" s="43" t="s">
        <v>304</v>
      </c>
      <c r="B65" s="25" t="s">
        <v>305</v>
      </c>
      <c r="C65" s="25" t="s">
        <v>300</v>
      </c>
      <c r="D65" s="25" t="s">
        <v>301</v>
      </c>
      <c r="E65" s="44" t="s">
        <v>306</v>
      </c>
      <c r="F65" s="44" t="s">
        <v>307</v>
      </c>
      <c r="G65" s="45" t="s">
        <v>123</v>
      </c>
      <c r="H65" s="45" t="s">
        <v>123</v>
      </c>
      <c r="I65" s="45" t="s">
        <v>123</v>
      </c>
      <c r="J65" s="45"/>
      <c r="K65" s="45"/>
      <c r="L65" s="45"/>
      <c r="M65" s="45"/>
      <c r="N65" s="45"/>
      <c r="O65" s="45"/>
      <c r="P65" s="45"/>
      <c r="Q65" s="45"/>
      <c r="R65" s="45"/>
      <c r="S65" s="43">
        <v>0</v>
      </c>
      <c r="T65" s="25" t="str">
        <f>"0,0000"</f>
        <v>0,0000</v>
      </c>
      <c r="U65" s="44" t="s">
        <v>308</v>
      </c>
    </row>
    <row r="66" spans="1:21" ht="12.75">
      <c r="A66" s="43" t="s">
        <v>309</v>
      </c>
      <c r="B66" s="25" t="s">
        <v>310</v>
      </c>
      <c r="C66" s="25" t="s">
        <v>311</v>
      </c>
      <c r="D66" s="25" t="s">
        <v>312</v>
      </c>
      <c r="E66" s="44" t="s">
        <v>313</v>
      </c>
      <c r="F66" s="44" t="s">
        <v>314</v>
      </c>
      <c r="G66" s="25" t="s">
        <v>233</v>
      </c>
      <c r="H66" s="25" t="s">
        <v>238</v>
      </c>
      <c r="I66" s="45" t="s">
        <v>315</v>
      </c>
      <c r="J66" s="45"/>
      <c r="K66" s="25" t="s">
        <v>76</v>
      </c>
      <c r="L66" s="25" t="s">
        <v>77</v>
      </c>
      <c r="M66" s="45" t="s">
        <v>145</v>
      </c>
      <c r="N66" s="45"/>
      <c r="O66" s="25" t="s">
        <v>233</v>
      </c>
      <c r="P66" s="25" t="s">
        <v>316</v>
      </c>
      <c r="Q66" s="45" t="s">
        <v>240</v>
      </c>
      <c r="R66" s="45"/>
      <c r="S66" s="43">
        <v>752.5</v>
      </c>
      <c r="T66" s="25" t="str">
        <f>"456,3160"</f>
        <v>456,3160</v>
      </c>
      <c r="U66" s="44"/>
    </row>
    <row r="67" spans="1:21" ht="12.75">
      <c r="A67" s="43" t="s">
        <v>317</v>
      </c>
      <c r="B67" s="25" t="s">
        <v>318</v>
      </c>
      <c r="C67" s="25" t="s">
        <v>319</v>
      </c>
      <c r="D67" s="25" t="s">
        <v>320</v>
      </c>
      <c r="E67" s="44" t="s">
        <v>34</v>
      </c>
      <c r="F67" s="44" t="s">
        <v>321</v>
      </c>
      <c r="G67" s="25" t="s">
        <v>233</v>
      </c>
      <c r="H67" s="45" t="s">
        <v>322</v>
      </c>
      <c r="I67" s="45" t="s">
        <v>322</v>
      </c>
      <c r="J67" s="45"/>
      <c r="K67" s="25" t="s">
        <v>280</v>
      </c>
      <c r="L67" s="25" t="s">
        <v>323</v>
      </c>
      <c r="M67" s="45" t="s">
        <v>296</v>
      </c>
      <c r="N67" s="45"/>
      <c r="O67" s="25" t="s">
        <v>169</v>
      </c>
      <c r="P67" s="25" t="s">
        <v>233</v>
      </c>
      <c r="Q67" s="45" t="s">
        <v>324</v>
      </c>
      <c r="R67" s="45"/>
      <c r="S67" s="43">
        <v>752.5</v>
      </c>
      <c r="T67" s="25" t="str">
        <f>"441,2284"</f>
        <v>441,2284</v>
      </c>
      <c r="U67" s="44"/>
    </row>
    <row r="68" spans="1:21" ht="12.75">
      <c r="A68" s="43" t="s">
        <v>325</v>
      </c>
      <c r="B68" s="25" t="s">
        <v>326</v>
      </c>
      <c r="C68" s="25" t="s">
        <v>300</v>
      </c>
      <c r="D68" s="25" t="s">
        <v>301</v>
      </c>
      <c r="E68" s="44" t="s">
        <v>17</v>
      </c>
      <c r="F68" s="44" t="s">
        <v>18</v>
      </c>
      <c r="G68" s="25" t="s">
        <v>179</v>
      </c>
      <c r="H68" s="45" t="s">
        <v>169</v>
      </c>
      <c r="I68" s="45" t="s">
        <v>169</v>
      </c>
      <c r="J68" s="45"/>
      <c r="K68" s="25" t="s">
        <v>145</v>
      </c>
      <c r="L68" s="45" t="s">
        <v>253</v>
      </c>
      <c r="M68" s="45" t="s">
        <v>253</v>
      </c>
      <c r="N68" s="45"/>
      <c r="O68" s="25" t="s">
        <v>233</v>
      </c>
      <c r="P68" s="45" t="s">
        <v>322</v>
      </c>
      <c r="Q68" s="45" t="s">
        <v>322</v>
      </c>
      <c r="R68" s="45"/>
      <c r="S68" s="43">
        <v>690</v>
      </c>
      <c r="T68" s="25" t="str">
        <f>"401,0970"</f>
        <v>401,0970</v>
      </c>
      <c r="U68" s="44" t="s">
        <v>28</v>
      </c>
    </row>
    <row r="69" spans="1:21" ht="12.75">
      <c r="A69" s="43" t="s">
        <v>327</v>
      </c>
      <c r="B69" s="25" t="s">
        <v>328</v>
      </c>
      <c r="C69" s="25" t="s">
        <v>329</v>
      </c>
      <c r="D69" s="25" t="s">
        <v>330</v>
      </c>
      <c r="E69" s="44" t="s">
        <v>34</v>
      </c>
      <c r="F69" s="44" t="s">
        <v>331</v>
      </c>
      <c r="G69" s="25" t="s">
        <v>187</v>
      </c>
      <c r="H69" s="25" t="s">
        <v>147</v>
      </c>
      <c r="I69" s="25" t="s">
        <v>177</v>
      </c>
      <c r="J69" s="45"/>
      <c r="K69" s="25" t="s">
        <v>55</v>
      </c>
      <c r="L69" s="25" t="s">
        <v>253</v>
      </c>
      <c r="M69" s="45" t="s">
        <v>56</v>
      </c>
      <c r="N69" s="45"/>
      <c r="O69" s="45" t="s">
        <v>251</v>
      </c>
      <c r="P69" s="25" t="s">
        <v>251</v>
      </c>
      <c r="Q69" s="45" t="s">
        <v>180</v>
      </c>
      <c r="R69" s="45"/>
      <c r="S69" s="43">
        <v>660</v>
      </c>
      <c r="T69" s="25" t="str">
        <f>"389,5320"</f>
        <v>389,5320</v>
      </c>
      <c r="U69" s="44"/>
    </row>
    <row r="70" spans="1:21" ht="12.75">
      <c r="A70" s="43" t="s">
        <v>332</v>
      </c>
      <c r="B70" s="25" t="s">
        <v>333</v>
      </c>
      <c r="C70" s="25" t="s">
        <v>334</v>
      </c>
      <c r="D70" s="25" t="s">
        <v>335</v>
      </c>
      <c r="E70" s="44" t="s">
        <v>17</v>
      </c>
      <c r="F70" s="44" t="s">
        <v>18</v>
      </c>
      <c r="G70" s="25" t="s">
        <v>55</v>
      </c>
      <c r="H70" s="45" t="s">
        <v>56</v>
      </c>
      <c r="I70" s="45"/>
      <c r="J70" s="45"/>
      <c r="K70" s="25" t="s">
        <v>225</v>
      </c>
      <c r="L70" s="25" t="s">
        <v>51</v>
      </c>
      <c r="M70" s="45" t="s">
        <v>75</v>
      </c>
      <c r="N70" s="45"/>
      <c r="O70" s="25" t="s">
        <v>77</v>
      </c>
      <c r="P70" s="25" t="s">
        <v>253</v>
      </c>
      <c r="Q70" s="45"/>
      <c r="R70" s="45"/>
      <c r="S70" s="43">
        <v>500</v>
      </c>
      <c r="T70" s="25" t="str">
        <f>"298,2250"</f>
        <v>298,2250</v>
      </c>
      <c r="U70" s="44" t="s">
        <v>170</v>
      </c>
    </row>
    <row r="71" spans="1:21" ht="12.75">
      <c r="A71" s="43" t="s">
        <v>336</v>
      </c>
      <c r="B71" s="25" t="s">
        <v>337</v>
      </c>
      <c r="C71" s="25" t="s">
        <v>338</v>
      </c>
      <c r="D71" s="25" t="s">
        <v>339</v>
      </c>
      <c r="E71" s="44" t="s">
        <v>17</v>
      </c>
      <c r="F71" s="44" t="s">
        <v>18</v>
      </c>
      <c r="G71" s="45" t="s">
        <v>233</v>
      </c>
      <c r="H71" s="45" t="s">
        <v>233</v>
      </c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3">
        <v>0</v>
      </c>
      <c r="T71" s="25" t="str">
        <f>"0,0000"</f>
        <v>0,0000</v>
      </c>
      <c r="U71" s="44"/>
    </row>
    <row r="72" spans="1:21" ht="12.75">
      <c r="A72" s="43" t="s">
        <v>340</v>
      </c>
      <c r="B72" s="25" t="s">
        <v>341</v>
      </c>
      <c r="C72" s="25" t="s">
        <v>342</v>
      </c>
      <c r="D72" s="25" t="s">
        <v>343</v>
      </c>
      <c r="E72" s="44" t="s">
        <v>34</v>
      </c>
      <c r="F72" s="44" t="s">
        <v>35</v>
      </c>
      <c r="G72" s="45" t="s">
        <v>77</v>
      </c>
      <c r="H72" s="45" t="s">
        <v>77</v>
      </c>
      <c r="I72" s="45" t="s">
        <v>77</v>
      </c>
      <c r="J72" s="45"/>
      <c r="K72" s="45"/>
      <c r="L72" s="45"/>
      <c r="M72" s="45"/>
      <c r="N72" s="45"/>
      <c r="O72" s="45"/>
      <c r="P72" s="45"/>
      <c r="Q72" s="45"/>
      <c r="R72" s="45"/>
      <c r="S72" s="43">
        <v>0</v>
      </c>
      <c r="T72" s="25" t="str">
        <f>"0,0000"</f>
        <v>0,0000</v>
      </c>
      <c r="U72" s="44" t="s">
        <v>344</v>
      </c>
    </row>
    <row r="73" spans="1:21" ht="12.75">
      <c r="A73" s="43" t="s">
        <v>345</v>
      </c>
      <c r="B73" s="25" t="s">
        <v>346</v>
      </c>
      <c r="C73" s="25" t="s">
        <v>347</v>
      </c>
      <c r="D73" s="25" t="s">
        <v>348</v>
      </c>
      <c r="E73" s="44" t="s">
        <v>306</v>
      </c>
      <c r="F73" s="44" t="s">
        <v>349</v>
      </c>
      <c r="G73" s="45" t="s">
        <v>77</v>
      </c>
      <c r="H73" s="25" t="s">
        <v>77</v>
      </c>
      <c r="I73" s="25" t="s">
        <v>145</v>
      </c>
      <c r="J73" s="45"/>
      <c r="K73" s="25" t="s">
        <v>51</v>
      </c>
      <c r="L73" s="25" t="s">
        <v>75</v>
      </c>
      <c r="M73" s="25" t="s">
        <v>76</v>
      </c>
      <c r="N73" s="45"/>
      <c r="O73" s="25" t="s">
        <v>145</v>
      </c>
      <c r="P73" s="25" t="s">
        <v>123</v>
      </c>
      <c r="Q73" s="25" t="s">
        <v>187</v>
      </c>
      <c r="R73" s="45"/>
      <c r="S73" s="43">
        <v>550</v>
      </c>
      <c r="T73" s="25" t="str">
        <f>"358,1384"</f>
        <v>358,1384</v>
      </c>
      <c r="U73" s="44"/>
    </row>
    <row r="74" spans="1:21" ht="12.75">
      <c r="A74" s="43" t="s">
        <v>350</v>
      </c>
      <c r="B74" s="25" t="s">
        <v>351</v>
      </c>
      <c r="C74" s="25" t="s">
        <v>352</v>
      </c>
      <c r="D74" s="25" t="s">
        <v>353</v>
      </c>
      <c r="E74" s="44" t="s">
        <v>17</v>
      </c>
      <c r="F74" s="44" t="s">
        <v>18</v>
      </c>
      <c r="G74" s="45" t="s">
        <v>103</v>
      </c>
      <c r="H74" s="25" t="s">
        <v>103</v>
      </c>
      <c r="I74" s="25" t="s">
        <v>50</v>
      </c>
      <c r="J74" s="45"/>
      <c r="K74" s="25" t="s">
        <v>85</v>
      </c>
      <c r="L74" s="25" t="s">
        <v>225</v>
      </c>
      <c r="M74" s="45" t="s">
        <v>103</v>
      </c>
      <c r="N74" s="45"/>
      <c r="O74" s="25" t="s">
        <v>77</v>
      </c>
      <c r="P74" s="25" t="s">
        <v>145</v>
      </c>
      <c r="Q74" s="25" t="s">
        <v>56</v>
      </c>
      <c r="R74" s="45"/>
      <c r="S74" s="43">
        <v>450</v>
      </c>
      <c r="T74" s="25" t="str">
        <f>"297,6551"</f>
        <v>297,6551</v>
      </c>
      <c r="U74" s="44" t="s">
        <v>354</v>
      </c>
    </row>
    <row r="75" spans="1:21" ht="12.75">
      <c r="A75" s="40" t="s">
        <v>317</v>
      </c>
      <c r="B75" s="24" t="s">
        <v>355</v>
      </c>
      <c r="C75" s="24" t="s">
        <v>319</v>
      </c>
      <c r="D75" s="24" t="s">
        <v>356</v>
      </c>
      <c r="E75" s="41" t="s">
        <v>34</v>
      </c>
      <c r="F75" s="41" t="s">
        <v>321</v>
      </c>
      <c r="G75" s="24" t="s">
        <v>233</v>
      </c>
      <c r="H75" s="42" t="s">
        <v>322</v>
      </c>
      <c r="I75" s="42" t="s">
        <v>322</v>
      </c>
      <c r="J75" s="42"/>
      <c r="K75" s="24" t="s">
        <v>280</v>
      </c>
      <c r="L75" s="24" t="s">
        <v>323</v>
      </c>
      <c r="M75" s="42" t="s">
        <v>296</v>
      </c>
      <c r="N75" s="42"/>
      <c r="O75" s="24" t="s">
        <v>169</v>
      </c>
      <c r="P75" s="24" t="s">
        <v>233</v>
      </c>
      <c r="Q75" s="42" t="s">
        <v>324</v>
      </c>
      <c r="R75" s="42"/>
      <c r="S75" s="40">
        <v>752.5</v>
      </c>
      <c r="T75" s="24" t="str">
        <f>"540,5048"</f>
        <v>540,5048</v>
      </c>
      <c r="U75" s="41"/>
    </row>
    <row r="77" spans="1:20" ht="15">
      <c r="A77" s="35" t="s">
        <v>357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1" ht="12.75">
      <c r="A78" s="37" t="s">
        <v>358</v>
      </c>
      <c r="B78" s="23" t="s">
        <v>359</v>
      </c>
      <c r="C78" s="23" t="s">
        <v>360</v>
      </c>
      <c r="D78" s="23" t="s">
        <v>361</v>
      </c>
      <c r="E78" s="38" t="s">
        <v>313</v>
      </c>
      <c r="F78" s="38" t="s">
        <v>314</v>
      </c>
      <c r="G78" s="23" t="s">
        <v>177</v>
      </c>
      <c r="H78" s="23" t="s">
        <v>362</v>
      </c>
      <c r="I78" s="39"/>
      <c r="J78" s="39"/>
      <c r="K78" s="23" t="s">
        <v>253</v>
      </c>
      <c r="L78" s="23" t="s">
        <v>279</v>
      </c>
      <c r="M78" s="39" t="s">
        <v>123</v>
      </c>
      <c r="N78" s="39"/>
      <c r="O78" s="23" t="s">
        <v>147</v>
      </c>
      <c r="P78" s="23" t="s">
        <v>179</v>
      </c>
      <c r="Q78" s="23" t="s">
        <v>169</v>
      </c>
      <c r="R78" s="39"/>
      <c r="S78" s="37">
        <v>692.5</v>
      </c>
      <c r="T78" s="23" t="str">
        <f>"397,4950"</f>
        <v>397,4950</v>
      </c>
      <c r="U78" s="38"/>
    </row>
    <row r="79" spans="1:21" ht="12.75">
      <c r="A79" s="43" t="s">
        <v>363</v>
      </c>
      <c r="B79" s="25" t="s">
        <v>364</v>
      </c>
      <c r="C79" s="25" t="s">
        <v>365</v>
      </c>
      <c r="D79" s="25" t="s">
        <v>366</v>
      </c>
      <c r="E79" s="44" t="s">
        <v>17</v>
      </c>
      <c r="F79" s="44" t="s">
        <v>144</v>
      </c>
      <c r="G79" s="25" t="s">
        <v>147</v>
      </c>
      <c r="H79" s="25" t="s">
        <v>179</v>
      </c>
      <c r="I79" s="45" t="s">
        <v>169</v>
      </c>
      <c r="J79" s="45"/>
      <c r="K79" s="25" t="s">
        <v>63</v>
      </c>
      <c r="L79" s="45" t="s">
        <v>64</v>
      </c>
      <c r="M79" s="45" t="s">
        <v>64</v>
      </c>
      <c r="N79" s="45"/>
      <c r="O79" s="25" t="s">
        <v>147</v>
      </c>
      <c r="P79" s="25" t="s">
        <v>179</v>
      </c>
      <c r="Q79" s="45" t="s">
        <v>180</v>
      </c>
      <c r="R79" s="45"/>
      <c r="S79" s="43">
        <v>635</v>
      </c>
      <c r="T79" s="25" t="str">
        <f>"364,3630"</f>
        <v>364,3630</v>
      </c>
      <c r="U79" s="44"/>
    </row>
    <row r="80" spans="1:21" ht="12.75">
      <c r="A80" s="43" t="s">
        <v>367</v>
      </c>
      <c r="B80" s="25" t="s">
        <v>368</v>
      </c>
      <c r="C80" s="25" t="s">
        <v>369</v>
      </c>
      <c r="D80" s="25" t="s">
        <v>370</v>
      </c>
      <c r="E80" s="44" t="s">
        <v>306</v>
      </c>
      <c r="F80" s="44" t="s">
        <v>349</v>
      </c>
      <c r="G80" s="25" t="s">
        <v>180</v>
      </c>
      <c r="H80" s="45" t="s">
        <v>233</v>
      </c>
      <c r="I80" s="25" t="s">
        <v>371</v>
      </c>
      <c r="J80" s="45"/>
      <c r="K80" s="25" t="s">
        <v>123</v>
      </c>
      <c r="L80" s="25" t="s">
        <v>187</v>
      </c>
      <c r="M80" s="25" t="s">
        <v>296</v>
      </c>
      <c r="N80" s="45"/>
      <c r="O80" s="25" t="s">
        <v>322</v>
      </c>
      <c r="P80" s="25" t="s">
        <v>262</v>
      </c>
      <c r="Q80" s="25" t="s">
        <v>254</v>
      </c>
      <c r="R80" s="45"/>
      <c r="S80" s="43">
        <v>800</v>
      </c>
      <c r="T80" s="25" t="str">
        <f>"456,6800"</f>
        <v>456,6800</v>
      </c>
      <c r="U80" s="44"/>
    </row>
    <row r="81" spans="1:21" ht="12.75">
      <c r="A81" s="43" t="s">
        <v>372</v>
      </c>
      <c r="B81" s="25" t="s">
        <v>373</v>
      </c>
      <c r="C81" s="25" t="s">
        <v>374</v>
      </c>
      <c r="D81" s="25" t="s">
        <v>375</v>
      </c>
      <c r="E81" s="44" t="s">
        <v>101</v>
      </c>
      <c r="F81" s="44" t="s">
        <v>376</v>
      </c>
      <c r="G81" s="25" t="s">
        <v>233</v>
      </c>
      <c r="H81" s="25" t="s">
        <v>238</v>
      </c>
      <c r="I81" s="45" t="s">
        <v>244</v>
      </c>
      <c r="J81" s="45"/>
      <c r="K81" s="25" t="s">
        <v>76</v>
      </c>
      <c r="L81" s="25" t="s">
        <v>77</v>
      </c>
      <c r="M81" s="45" t="s">
        <v>55</v>
      </c>
      <c r="N81" s="45"/>
      <c r="O81" s="25" t="s">
        <v>254</v>
      </c>
      <c r="P81" s="25" t="s">
        <v>377</v>
      </c>
      <c r="Q81" s="45" t="s">
        <v>378</v>
      </c>
      <c r="R81" s="45"/>
      <c r="S81" s="43">
        <v>780</v>
      </c>
      <c r="T81" s="25" t="str">
        <f>"440,3490"</f>
        <v>440,3490</v>
      </c>
      <c r="U81" s="44"/>
    </row>
    <row r="82" spans="1:21" ht="12.75">
      <c r="A82" s="43" t="s">
        <v>379</v>
      </c>
      <c r="B82" s="25" t="s">
        <v>380</v>
      </c>
      <c r="C82" s="25" t="s">
        <v>381</v>
      </c>
      <c r="D82" s="25" t="s">
        <v>382</v>
      </c>
      <c r="E82" s="44" t="s">
        <v>34</v>
      </c>
      <c r="F82" s="44" t="s">
        <v>35</v>
      </c>
      <c r="G82" s="25" t="s">
        <v>251</v>
      </c>
      <c r="H82" s="25" t="s">
        <v>252</v>
      </c>
      <c r="I82" s="25" t="s">
        <v>383</v>
      </c>
      <c r="J82" s="45"/>
      <c r="K82" s="25" t="s">
        <v>123</v>
      </c>
      <c r="L82" s="25" t="s">
        <v>384</v>
      </c>
      <c r="M82" s="45" t="s">
        <v>323</v>
      </c>
      <c r="N82" s="45"/>
      <c r="O82" s="25" t="s">
        <v>233</v>
      </c>
      <c r="P82" s="25" t="s">
        <v>238</v>
      </c>
      <c r="Q82" s="25" t="s">
        <v>239</v>
      </c>
      <c r="R82" s="45"/>
      <c r="S82" s="43">
        <v>765</v>
      </c>
      <c r="T82" s="25" t="str">
        <f>"434,0992"</f>
        <v>434,0992</v>
      </c>
      <c r="U82" s="44" t="s">
        <v>385</v>
      </c>
    </row>
    <row r="83" spans="1:21" ht="12.75">
      <c r="A83" s="43" t="s">
        <v>386</v>
      </c>
      <c r="B83" s="25" t="s">
        <v>387</v>
      </c>
      <c r="C83" s="25" t="s">
        <v>388</v>
      </c>
      <c r="D83" s="25" t="s">
        <v>389</v>
      </c>
      <c r="E83" s="44" t="s">
        <v>17</v>
      </c>
      <c r="F83" s="44" t="s">
        <v>18</v>
      </c>
      <c r="G83" s="25" t="s">
        <v>123</v>
      </c>
      <c r="H83" s="25" t="s">
        <v>187</v>
      </c>
      <c r="I83" s="45" t="s">
        <v>147</v>
      </c>
      <c r="J83" s="45"/>
      <c r="K83" s="25" t="s">
        <v>50</v>
      </c>
      <c r="L83" s="25" t="s">
        <v>51</v>
      </c>
      <c r="M83" s="45" t="s">
        <v>75</v>
      </c>
      <c r="N83" s="45"/>
      <c r="O83" s="25" t="s">
        <v>123</v>
      </c>
      <c r="P83" s="25" t="s">
        <v>147</v>
      </c>
      <c r="Q83" s="45" t="s">
        <v>177</v>
      </c>
      <c r="R83" s="45"/>
      <c r="S83" s="43">
        <v>570</v>
      </c>
      <c r="T83" s="25" t="str">
        <f>"325,9260"</f>
        <v>325,9260</v>
      </c>
      <c r="U83" s="44" t="s">
        <v>390</v>
      </c>
    </row>
    <row r="84" spans="1:21" ht="12.75">
      <c r="A84" s="43" t="s">
        <v>391</v>
      </c>
      <c r="B84" s="25" t="s">
        <v>392</v>
      </c>
      <c r="C84" s="25" t="s">
        <v>393</v>
      </c>
      <c r="D84" s="25" t="s">
        <v>394</v>
      </c>
      <c r="E84" s="44" t="s">
        <v>17</v>
      </c>
      <c r="F84" s="44" t="s">
        <v>18</v>
      </c>
      <c r="G84" s="45" t="s">
        <v>233</v>
      </c>
      <c r="H84" s="45" t="s">
        <v>233</v>
      </c>
      <c r="I84" s="25" t="s">
        <v>233</v>
      </c>
      <c r="J84" s="45"/>
      <c r="K84" s="45" t="s">
        <v>76</v>
      </c>
      <c r="L84" s="45" t="s">
        <v>76</v>
      </c>
      <c r="M84" s="45" t="s">
        <v>76</v>
      </c>
      <c r="N84" s="45"/>
      <c r="O84" s="45"/>
      <c r="P84" s="45"/>
      <c r="Q84" s="45"/>
      <c r="R84" s="45"/>
      <c r="S84" s="43">
        <v>0</v>
      </c>
      <c r="T84" s="25" t="str">
        <f>"0,0000"</f>
        <v>0,0000</v>
      </c>
      <c r="U84" s="44" t="s">
        <v>115</v>
      </c>
    </row>
    <row r="85" spans="1:21" ht="12.75">
      <c r="A85" s="43" t="s">
        <v>1737</v>
      </c>
      <c r="B85" s="25" t="s">
        <v>396</v>
      </c>
      <c r="C85" s="25" t="s">
        <v>397</v>
      </c>
      <c r="D85" s="25" t="s">
        <v>398</v>
      </c>
      <c r="E85" s="44" t="s">
        <v>17</v>
      </c>
      <c r="F85" s="44" t="s">
        <v>18</v>
      </c>
      <c r="G85" s="45" t="s">
        <v>187</v>
      </c>
      <c r="H85" s="25" t="s">
        <v>187</v>
      </c>
      <c r="I85" s="25" t="s">
        <v>177</v>
      </c>
      <c r="J85" s="45"/>
      <c r="K85" s="25" t="s">
        <v>51</v>
      </c>
      <c r="L85" s="45" t="s">
        <v>53</v>
      </c>
      <c r="M85" s="45" t="s">
        <v>75</v>
      </c>
      <c r="N85" s="45"/>
      <c r="O85" s="25" t="s">
        <v>262</v>
      </c>
      <c r="P85" s="25" t="s">
        <v>399</v>
      </c>
      <c r="Q85" s="25" t="s">
        <v>400</v>
      </c>
      <c r="R85" s="45"/>
      <c r="S85" s="43">
        <v>700</v>
      </c>
      <c r="T85" s="25" t="str">
        <f>"413,0906"</f>
        <v>413,0906</v>
      </c>
      <c r="U85" s="44"/>
    </row>
    <row r="86" spans="1:21" ht="12.75">
      <c r="A86" s="40" t="s">
        <v>401</v>
      </c>
      <c r="B86" s="24" t="s">
        <v>402</v>
      </c>
      <c r="C86" s="24" t="s">
        <v>403</v>
      </c>
      <c r="D86" s="24" t="s">
        <v>404</v>
      </c>
      <c r="E86" s="41" t="s">
        <v>17</v>
      </c>
      <c r="F86" s="41" t="s">
        <v>18</v>
      </c>
      <c r="G86" s="24" t="s">
        <v>85</v>
      </c>
      <c r="H86" s="24" t="s">
        <v>103</v>
      </c>
      <c r="I86" s="42" t="s">
        <v>75</v>
      </c>
      <c r="J86" s="42"/>
      <c r="K86" s="24" t="s">
        <v>26</v>
      </c>
      <c r="L86" s="24" t="s">
        <v>27</v>
      </c>
      <c r="M86" s="42" t="s">
        <v>85</v>
      </c>
      <c r="N86" s="42"/>
      <c r="O86" s="24" t="s">
        <v>103</v>
      </c>
      <c r="P86" s="24" t="s">
        <v>51</v>
      </c>
      <c r="Q86" s="42"/>
      <c r="R86" s="42"/>
      <c r="S86" s="40">
        <v>380</v>
      </c>
      <c r="T86" s="24" t="str">
        <f>"226,5468"</f>
        <v>226,5468</v>
      </c>
      <c r="U86" s="41" t="s">
        <v>28</v>
      </c>
    </row>
    <row r="88" spans="1:20" ht="15">
      <c r="A88" s="35" t="s">
        <v>405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1" ht="12.75">
      <c r="A89" s="37" t="s">
        <v>406</v>
      </c>
      <c r="B89" s="23" t="s">
        <v>407</v>
      </c>
      <c r="C89" s="23" t="s">
        <v>408</v>
      </c>
      <c r="D89" s="23" t="s">
        <v>409</v>
      </c>
      <c r="E89" s="38" t="s">
        <v>34</v>
      </c>
      <c r="F89" s="38" t="s">
        <v>35</v>
      </c>
      <c r="G89" s="23" t="s">
        <v>297</v>
      </c>
      <c r="H89" s="23" t="s">
        <v>410</v>
      </c>
      <c r="I89" s="39" t="s">
        <v>411</v>
      </c>
      <c r="J89" s="39"/>
      <c r="K89" s="23" t="s">
        <v>253</v>
      </c>
      <c r="L89" s="23" t="s">
        <v>123</v>
      </c>
      <c r="M89" s="23" t="s">
        <v>187</v>
      </c>
      <c r="N89" s="39"/>
      <c r="O89" s="23" t="s">
        <v>297</v>
      </c>
      <c r="P89" s="23" t="s">
        <v>410</v>
      </c>
      <c r="Q89" s="23" t="s">
        <v>412</v>
      </c>
      <c r="R89" s="39"/>
      <c r="S89" s="37">
        <v>922.5</v>
      </c>
      <c r="T89" s="23" t="str">
        <f>"510,3731"</f>
        <v>510,3731</v>
      </c>
      <c r="U89" s="38" t="s">
        <v>263</v>
      </c>
    </row>
    <row r="90" spans="1:21" ht="12.75">
      <c r="A90" s="43" t="s">
        <v>413</v>
      </c>
      <c r="B90" s="25" t="s">
        <v>414</v>
      </c>
      <c r="C90" s="25" t="s">
        <v>415</v>
      </c>
      <c r="D90" s="25" t="s">
        <v>416</v>
      </c>
      <c r="E90" s="44" t="s">
        <v>17</v>
      </c>
      <c r="F90" s="44" t="s">
        <v>18</v>
      </c>
      <c r="G90" s="25" t="s">
        <v>254</v>
      </c>
      <c r="H90" s="25" t="s">
        <v>262</v>
      </c>
      <c r="I90" s="25" t="s">
        <v>417</v>
      </c>
      <c r="J90" s="45"/>
      <c r="K90" s="25" t="s">
        <v>167</v>
      </c>
      <c r="L90" s="25" t="s">
        <v>210</v>
      </c>
      <c r="M90" s="45" t="s">
        <v>179</v>
      </c>
      <c r="N90" s="45"/>
      <c r="O90" s="25" t="s">
        <v>410</v>
      </c>
      <c r="P90" s="25" t="s">
        <v>418</v>
      </c>
      <c r="Q90" s="45" t="s">
        <v>419</v>
      </c>
      <c r="R90" s="45"/>
      <c r="S90" s="43">
        <v>915</v>
      </c>
      <c r="T90" s="25" t="str">
        <f>"501,0997"</f>
        <v>501,0997</v>
      </c>
      <c r="U90" s="44" t="s">
        <v>28</v>
      </c>
    </row>
    <row r="91" spans="1:21" ht="12.75">
      <c r="A91" s="43" t="s">
        <v>420</v>
      </c>
      <c r="B91" s="25" t="s">
        <v>235</v>
      </c>
      <c r="C91" s="25" t="s">
        <v>421</v>
      </c>
      <c r="D91" s="25" t="s">
        <v>422</v>
      </c>
      <c r="E91" s="44" t="s">
        <v>91</v>
      </c>
      <c r="F91" s="44" t="s">
        <v>92</v>
      </c>
      <c r="G91" s="25" t="s">
        <v>262</v>
      </c>
      <c r="H91" s="25" t="s">
        <v>417</v>
      </c>
      <c r="I91" s="45" t="s">
        <v>377</v>
      </c>
      <c r="J91" s="45"/>
      <c r="K91" s="45" t="s">
        <v>253</v>
      </c>
      <c r="L91" s="25" t="s">
        <v>253</v>
      </c>
      <c r="M91" s="25" t="s">
        <v>279</v>
      </c>
      <c r="N91" s="45"/>
      <c r="O91" s="45" t="s">
        <v>423</v>
      </c>
      <c r="P91" s="25" t="s">
        <v>423</v>
      </c>
      <c r="Q91" s="25" t="s">
        <v>377</v>
      </c>
      <c r="R91" s="45"/>
      <c r="S91" s="43">
        <v>835</v>
      </c>
      <c r="T91" s="25" t="str">
        <f>"458,6655"</f>
        <v>458,6655</v>
      </c>
      <c r="U91" s="44"/>
    </row>
    <row r="92" spans="1:21" ht="12.75">
      <c r="A92" s="43" t="s">
        <v>424</v>
      </c>
      <c r="B92" s="25" t="s">
        <v>425</v>
      </c>
      <c r="C92" s="25" t="s">
        <v>426</v>
      </c>
      <c r="D92" s="25" t="s">
        <v>427</v>
      </c>
      <c r="E92" s="44" t="s">
        <v>17</v>
      </c>
      <c r="F92" s="44" t="s">
        <v>18</v>
      </c>
      <c r="G92" s="45" t="s">
        <v>262</v>
      </c>
      <c r="H92" s="25" t="s">
        <v>428</v>
      </c>
      <c r="I92" s="45" t="s">
        <v>377</v>
      </c>
      <c r="J92" s="45"/>
      <c r="K92" s="25" t="s">
        <v>429</v>
      </c>
      <c r="L92" s="25" t="s">
        <v>430</v>
      </c>
      <c r="M92" s="45" t="s">
        <v>177</v>
      </c>
      <c r="N92" s="45"/>
      <c r="O92" s="45" t="s">
        <v>262</v>
      </c>
      <c r="P92" s="25" t="s">
        <v>431</v>
      </c>
      <c r="Q92" s="45" t="s">
        <v>254</v>
      </c>
      <c r="R92" s="45"/>
      <c r="S92" s="43" t="s">
        <v>432</v>
      </c>
      <c r="T92" s="25" t="str">
        <f>"458,1454"</f>
        <v>458,1454</v>
      </c>
      <c r="U92" s="44" t="s">
        <v>115</v>
      </c>
    </row>
    <row r="93" spans="1:21" ht="12.75">
      <c r="A93" s="43" t="s">
        <v>433</v>
      </c>
      <c r="B93" s="25" t="s">
        <v>434</v>
      </c>
      <c r="C93" s="25" t="s">
        <v>435</v>
      </c>
      <c r="D93" s="25" t="s">
        <v>436</v>
      </c>
      <c r="E93" s="44" t="s">
        <v>175</v>
      </c>
      <c r="F93" s="44" t="s">
        <v>176</v>
      </c>
      <c r="G93" s="25" t="s">
        <v>180</v>
      </c>
      <c r="H93" s="25" t="s">
        <v>371</v>
      </c>
      <c r="I93" s="25" t="s">
        <v>238</v>
      </c>
      <c r="J93" s="45"/>
      <c r="K93" s="45" t="s">
        <v>76</v>
      </c>
      <c r="L93" s="25" t="s">
        <v>253</v>
      </c>
      <c r="M93" s="25" t="s">
        <v>279</v>
      </c>
      <c r="N93" s="45"/>
      <c r="O93" s="25" t="s">
        <v>244</v>
      </c>
      <c r="P93" s="25" t="s">
        <v>254</v>
      </c>
      <c r="Q93" s="45" t="s">
        <v>400</v>
      </c>
      <c r="R93" s="45"/>
      <c r="S93" s="43">
        <v>790</v>
      </c>
      <c r="T93" s="25" t="str">
        <f>"430,9450"</f>
        <v>430,9450</v>
      </c>
      <c r="U93" s="44"/>
    </row>
    <row r="94" spans="1:21" ht="12.75">
      <c r="A94" s="40" t="s">
        <v>437</v>
      </c>
      <c r="B94" s="24" t="s">
        <v>438</v>
      </c>
      <c r="C94" s="24" t="s">
        <v>439</v>
      </c>
      <c r="D94" s="24" t="s">
        <v>440</v>
      </c>
      <c r="E94" s="41" t="s">
        <v>34</v>
      </c>
      <c r="F94" s="41" t="s">
        <v>35</v>
      </c>
      <c r="G94" s="42" t="s">
        <v>280</v>
      </c>
      <c r="H94" s="24" t="s">
        <v>280</v>
      </c>
      <c r="I94" s="42"/>
      <c r="J94" s="42"/>
      <c r="K94" s="24" t="s">
        <v>64</v>
      </c>
      <c r="L94" s="24" t="s">
        <v>55</v>
      </c>
      <c r="M94" s="24" t="s">
        <v>145</v>
      </c>
      <c r="N94" s="42"/>
      <c r="O94" s="24" t="s">
        <v>177</v>
      </c>
      <c r="P94" s="24" t="s">
        <v>179</v>
      </c>
      <c r="Q94" s="24" t="s">
        <v>169</v>
      </c>
      <c r="R94" s="42"/>
      <c r="S94" s="40">
        <v>635</v>
      </c>
      <c r="T94" s="24" t="str">
        <f>"415,9931"</f>
        <v>415,9931</v>
      </c>
      <c r="U94" s="41" t="s">
        <v>441</v>
      </c>
    </row>
    <row r="96" spans="1:20" ht="15">
      <c r="A96" s="35" t="s">
        <v>442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1" ht="12.75">
      <c r="A97" s="37" t="s">
        <v>443</v>
      </c>
      <c r="B97" s="23" t="s">
        <v>444</v>
      </c>
      <c r="C97" s="23" t="s">
        <v>445</v>
      </c>
      <c r="D97" s="23" t="s">
        <v>446</v>
      </c>
      <c r="E97" s="38" t="s">
        <v>17</v>
      </c>
      <c r="F97" s="38" t="s">
        <v>18</v>
      </c>
      <c r="G97" s="23" t="s">
        <v>447</v>
      </c>
      <c r="H97" s="23" t="s">
        <v>448</v>
      </c>
      <c r="I97" s="39" t="s">
        <v>449</v>
      </c>
      <c r="J97" s="39"/>
      <c r="K97" s="23" t="s">
        <v>123</v>
      </c>
      <c r="L97" s="23" t="s">
        <v>296</v>
      </c>
      <c r="M97" s="23" t="s">
        <v>147</v>
      </c>
      <c r="N97" s="39"/>
      <c r="O97" s="39" t="s">
        <v>262</v>
      </c>
      <c r="P97" s="23" t="s">
        <v>262</v>
      </c>
      <c r="Q97" s="39"/>
      <c r="R97" s="39"/>
      <c r="S97" s="37" t="s">
        <v>450</v>
      </c>
      <c r="T97" s="23" t="str">
        <f>"471,0738"</f>
        <v>471,0738</v>
      </c>
      <c r="U97" s="38"/>
    </row>
    <row r="98" spans="1:21" ht="12.75">
      <c r="A98" s="43" t="s">
        <v>451</v>
      </c>
      <c r="B98" s="25" t="s">
        <v>452</v>
      </c>
      <c r="C98" s="25" t="s">
        <v>453</v>
      </c>
      <c r="D98" s="25" t="s">
        <v>454</v>
      </c>
      <c r="E98" s="44" t="s">
        <v>223</v>
      </c>
      <c r="F98" s="44" t="s">
        <v>224</v>
      </c>
      <c r="G98" s="25" t="s">
        <v>262</v>
      </c>
      <c r="H98" s="25" t="s">
        <v>417</v>
      </c>
      <c r="I98" s="45"/>
      <c r="J98" s="45"/>
      <c r="K98" s="25" t="s">
        <v>187</v>
      </c>
      <c r="L98" s="25" t="s">
        <v>147</v>
      </c>
      <c r="M98" s="25" t="s">
        <v>167</v>
      </c>
      <c r="N98" s="45"/>
      <c r="O98" s="25" t="s">
        <v>322</v>
      </c>
      <c r="P98" s="45" t="s">
        <v>262</v>
      </c>
      <c r="Q98" s="25" t="s">
        <v>455</v>
      </c>
      <c r="R98" s="45"/>
      <c r="S98" s="43">
        <v>845</v>
      </c>
      <c r="T98" s="25" t="str">
        <f>"460,3644"</f>
        <v>460,3644</v>
      </c>
      <c r="U98" s="44" t="s">
        <v>456</v>
      </c>
    </row>
    <row r="99" spans="1:21" ht="12.75">
      <c r="A99" s="43" t="s">
        <v>457</v>
      </c>
      <c r="B99" s="25" t="s">
        <v>434</v>
      </c>
      <c r="C99" s="25" t="s">
        <v>458</v>
      </c>
      <c r="D99" s="25" t="s">
        <v>459</v>
      </c>
      <c r="E99" s="44" t="s">
        <v>175</v>
      </c>
      <c r="F99" s="44" t="s">
        <v>176</v>
      </c>
      <c r="G99" s="25" t="s">
        <v>180</v>
      </c>
      <c r="H99" s="45" t="s">
        <v>244</v>
      </c>
      <c r="I99" s="25" t="s">
        <v>316</v>
      </c>
      <c r="J99" s="45"/>
      <c r="K99" s="25" t="s">
        <v>77</v>
      </c>
      <c r="L99" s="25" t="s">
        <v>56</v>
      </c>
      <c r="M99" s="25" t="s">
        <v>279</v>
      </c>
      <c r="N99" s="45"/>
      <c r="O99" s="25" t="s">
        <v>233</v>
      </c>
      <c r="P99" s="25" t="s">
        <v>262</v>
      </c>
      <c r="Q99" s="25" t="s">
        <v>460</v>
      </c>
      <c r="R99" s="45"/>
      <c r="S99" s="43">
        <v>800</v>
      </c>
      <c r="T99" s="25" t="str">
        <f>"430,3840"</f>
        <v>430,3840</v>
      </c>
      <c r="U99" s="44"/>
    </row>
    <row r="100" spans="1:21" ht="12.75">
      <c r="A100" s="43" t="s">
        <v>461</v>
      </c>
      <c r="B100" s="25" t="s">
        <v>462</v>
      </c>
      <c r="C100" s="25" t="s">
        <v>463</v>
      </c>
      <c r="D100" s="25" t="s">
        <v>464</v>
      </c>
      <c r="E100" s="44" t="s">
        <v>34</v>
      </c>
      <c r="F100" s="44" t="s">
        <v>35</v>
      </c>
      <c r="G100" s="25" t="s">
        <v>322</v>
      </c>
      <c r="H100" s="25" t="s">
        <v>239</v>
      </c>
      <c r="I100" s="45" t="s">
        <v>455</v>
      </c>
      <c r="J100" s="45"/>
      <c r="K100" s="25" t="s">
        <v>145</v>
      </c>
      <c r="L100" s="45" t="s">
        <v>56</v>
      </c>
      <c r="M100" s="45" t="s">
        <v>242</v>
      </c>
      <c r="N100" s="45"/>
      <c r="O100" s="25" t="s">
        <v>244</v>
      </c>
      <c r="P100" s="25" t="s">
        <v>262</v>
      </c>
      <c r="Q100" s="25" t="s">
        <v>254</v>
      </c>
      <c r="R100" s="45"/>
      <c r="S100" s="43">
        <v>785</v>
      </c>
      <c r="T100" s="25" t="str">
        <f>"424,4573"</f>
        <v>424,4573</v>
      </c>
      <c r="U100" s="44" t="s">
        <v>344</v>
      </c>
    </row>
    <row r="101" spans="1:21" ht="12.75">
      <c r="A101" s="43" t="s">
        <v>465</v>
      </c>
      <c r="B101" s="25" t="s">
        <v>466</v>
      </c>
      <c r="C101" s="25" t="s">
        <v>467</v>
      </c>
      <c r="D101" s="25" t="s">
        <v>468</v>
      </c>
      <c r="E101" s="44" t="s">
        <v>34</v>
      </c>
      <c r="F101" s="44" t="s">
        <v>469</v>
      </c>
      <c r="G101" s="25" t="s">
        <v>179</v>
      </c>
      <c r="H101" s="25" t="s">
        <v>180</v>
      </c>
      <c r="I101" s="25" t="s">
        <v>371</v>
      </c>
      <c r="J101" s="45"/>
      <c r="K101" s="25" t="s">
        <v>145</v>
      </c>
      <c r="L101" s="25" t="s">
        <v>56</v>
      </c>
      <c r="M101" s="45" t="s">
        <v>123</v>
      </c>
      <c r="N101" s="45"/>
      <c r="O101" s="25" t="s">
        <v>180</v>
      </c>
      <c r="P101" s="25" t="s">
        <v>322</v>
      </c>
      <c r="Q101" s="45" t="s">
        <v>262</v>
      </c>
      <c r="R101" s="45"/>
      <c r="S101" s="43">
        <v>745</v>
      </c>
      <c r="T101" s="25" t="str">
        <f>"396,2767"</f>
        <v>396,2767</v>
      </c>
      <c r="U101" s="44" t="s">
        <v>263</v>
      </c>
    </row>
    <row r="102" spans="1:21" ht="12.75">
      <c r="A102" s="43" t="s">
        <v>470</v>
      </c>
      <c r="B102" s="25" t="s">
        <v>471</v>
      </c>
      <c r="C102" s="25" t="s">
        <v>472</v>
      </c>
      <c r="D102" s="25" t="s">
        <v>473</v>
      </c>
      <c r="E102" s="44" t="s">
        <v>175</v>
      </c>
      <c r="F102" s="44" t="s">
        <v>474</v>
      </c>
      <c r="G102" s="45" t="s">
        <v>147</v>
      </c>
      <c r="H102" s="25" t="s">
        <v>177</v>
      </c>
      <c r="I102" s="45" t="s">
        <v>251</v>
      </c>
      <c r="J102" s="45"/>
      <c r="K102" s="45" t="s">
        <v>56</v>
      </c>
      <c r="L102" s="45"/>
      <c r="M102" s="45"/>
      <c r="N102" s="45"/>
      <c r="O102" s="45" t="s">
        <v>274</v>
      </c>
      <c r="P102" s="45"/>
      <c r="Q102" s="45"/>
      <c r="R102" s="45"/>
      <c r="S102" s="43">
        <v>0</v>
      </c>
      <c r="T102" s="25" t="str">
        <f>"0,0000"</f>
        <v>0,0000</v>
      </c>
      <c r="U102" s="44"/>
    </row>
    <row r="103" spans="1:21" ht="12.75">
      <c r="A103" s="40" t="s">
        <v>465</v>
      </c>
      <c r="B103" s="24" t="s">
        <v>475</v>
      </c>
      <c r="C103" s="24" t="s">
        <v>467</v>
      </c>
      <c r="D103" s="24" t="s">
        <v>468</v>
      </c>
      <c r="E103" s="41" t="s">
        <v>34</v>
      </c>
      <c r="F103" s="41" t="s">
        <v>469</v>
      </c>
      <c r="G103" s="24" t="s">
        <v>476</v>
      </c>
      <c r="H103" s="24" t="s">
        <v>477</v>
      </c>
      <c r="I103" s="24" t="s">
        <v>478</v>
      </c>
      <c r="J103" s="42"/>
      <c r="K103" s="24" t="s">
        <v>145</v>
      </c>
      <c r="L103" s="24" t="s">
        <v>56</v>
      </c>
      <c r="M103" s="42" t="s">
        <v>123</v>
      </c>
      <c r="N103" s="42"/>
      <c r="O103" s="24" t="s">
        <v>180</v>
      </c>
      <c r="P103" s="24" t="s">
        <v>479</v>
      </c>
      <c r="Q103" s="42" t="s">
        <v>262</v>
      </c>
      <c r="R103" s="42"/>
      <c r="S103" s="40" t="s">
        <v>480</v>
      </c>
      <c r="T103" s="24" t="str">
        <f>"396,2767"</f>
        <v>396,2767</v>
      </c>
      <c r="U103" s="41" t="s">
        <v>263</v>
      </c>
    </row>
    <row r="105" spans="1:20" ht="15">
      <c r="A105" s="35" t="s">
        <v>481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1" ht="12.75">
      <c r="A106" s="19" t="s">
        <v>482</v>
      </c>
      <c r="B106" s="20" t="s">
        <v>483</v>
      </c>
      <c r="C106" s="20" t="s">
        <v>484</v>
      </c>
      <c r="D106" s="20" t="s">
        <v>485</v>
      </c>
      <c r="E106" s="21" t="s">
        <v>175</v>
      </c>
      <c r="F106" s="21" t="s">
        <v>176</v>
      </c>
      <c r="G106" s="22" t="s">
        <v>179</v>
      </c>
      <c r="H106" s="20" t="s">
        <v>179</v>
      </c>
      <c r="I106" s="22" t="s">
        <v>180</v>
      </c>
      <c r="J106" s="22"/>
      <c r="K106" s="20" t="s">
        <v>103</v>
      </c>
      <c r="L106" s="22" t="s">
        <v>75</v>
      </c>
      <c r="M106" s="20" t="s">
        <v>75</v>
      </c>
      <c r="N106" s="22"/>
      <c r="O106" s="20" t="s">
        <v>322</v>
      </c>
      <c r="P106" s="20" t="s">
        <v>262</v>
      </c>
      <c r="Q106" s="22" t="s">
        <v>254</v>
      </c>
      <c r="R106" s="22"/>
      <c r="S106" s="19">
        <v>690</v>
      </c>
      <c r="T106" s="20" t="str">
        <f>"366,2865"</f>
        <v>366,2865</v>
      </c>
      <c r="U106" s="21"/>
    </row>
    <row r="108" spans="5:6" ht="14.25">
      <c r="E108" s="70" t="s">
        <v>486</v>
      </c>
      <c r="F108" s="8" t="s">
        <v>1716</v>
      </c>
    </row>
    <row r="109" spans="5:6" ht="14.25">
      <c r="E109" s="70" t="s">
        <v>487</v>
      </c>
      <c r="F109" s="8" t="s">
        <v>1717</v>
      </c>
    </row>
    <row r="110" spans="5:6" ht="14.25">
      <c r="E110" s="70" t="s">
        <v>488</v>
      </c>
      <c r="F110" s="8" t="s">
        <v>1724</v>
      </c>
    </row>
    <row r="111" spans="5:6" ht="14.25">
      <c r="E111" s="70" t="s">
        <v>489</v>
      </c>
      <c r="F111" s="8" t="s">
        <v>1721</v>
      </c>
    </row>
    <row r="112" spans="5:6" ht="14.25">
      <c r="E112" s="70" t="s">
        <v>490</v>
      </c>
      <c r="F112" s="8" t="s">
        <v>1720</v>
      </c>
    </row>
    <row r="113" spans="5:6" ht="14.25">
      <c r="E113" s="70" t="s">
        <v>491</v>
      </c>
      <c r="F113" s="8" t="s">
        <v>1719</v>
      </c>
    </row>
    <row r="116" spans="1:2" ht="18">
      <c r="A116" s="46" t="s">
        <v>492</v>
      </c>
      <c r="B116" s="47"/>
    </row>
    <row r="117" spans="1:2" ht="15">
      <c r="A117" s="48" t="s">
        <v>493</v>
      </c>
      <c r="B117" s="49"/>
    </row>
    <row r="118" spans="1:2" ht="14.25">
      <c r="A118" s="51" t="s">
        <v>494</v>
      </c>
      <c r="B118" s="52"/>
    </row>
    <row r="119" spans="1:5" ht="15">
      <c r="A119" s="53" t="s">
        <v>0</v>
      </c>
      <c r="B119" s="53" t="s">
        <v>495</v>
      </c>
      <c r="C119" s="53" t="s">
        <v>496</v>
      </c>
      <c r="D119" s="53" t="s">
        <v>7</v>
      </c>
      <c r="E119" s="53" t="s">
        <v>497</v>
      </c>
    </row>
    <row r="120" spans="1:5" ht="12.75">
      <c r="A120" s="50" t="s">
        <v>46</v>
      </c>
      <c r="B120" s="5" t="s">
        <v>494</v>
      </c>
      <c r="C120" s="5" t="s">
        <v>498</v>
      </c>
      <c r="D120" s="5" t="s">
        <v>499</v>
      </c>
      <c r="E120" s="6" t="s">
        <v>500</v>
      </c>
    </row>
    <row r="121" spans="1:5" ht="12.75">
      <c r="A121" s="50" t="s">
        <v>67</v>
      </c>
      <c r="B121" s="5" t="s">
        <v>494</v>
      </c>
      <c r="C121" s="5" t="s">
        <v>501</v>
      </c>
      <c r="D121" s="5" t="s">
        <v>502</v>
      </c>
      <c r="E121" s="6" t="s">
        <v>503</v>
      </c>
    </row>
    <row r="122" spans="1:5" ht="12.75">
      <c r="A122" s="50" t="s">
        <v>57</v>
      </c>
      <c r="B122" s="5" t="s">
        <v>494</v>
      </c>
      <c r="C122" s="5" t="s">
        <v>498</v>
      </c>
      <c r="D122" s="5" t="s">
        <v>447</v>
      </c>
      <c r="E122" s="6" t="s">
        <v>504</v>
      </c>
    </row>
    <row r="123" spans="1:5" ht="12.75">
      <c r="A123" s="50" t="s">
        <v>13</v>
      </c>
      <c r="B123" s="5" t="s">
        <v>494</v>
      </c>
      <c r="C123" s="5" t="s">
        <v>505</v>
      </c>
      <c r="D123" s="5" t="s">
        <v>210</v>
      </c>
      <c r="E123" s="6" t="s">
        <v>506</v>
      </c>
    </row>
    <row r="124" spans="1:5" ht="12.75">
      <c r="A124" s="50" t="s">
        <v>78</v>
      </c>
      <c r="B124" s="5" t="s">
        <v>494</v>
      </c>
      <c r="C124" s="5" t="s">
        <v>501</v>
      </c>
      <c r="D124" s="5" t="s">
        <v>180</v>
      </c>
      <c r="E124" s="6" t="s">
        <v>507</v>
      </c>
    </row>
    <row r="125" spans="1:5" ht="12.75">
      <c r="A125" s="50" t="s">
        <v>87</v>
      </c>
      <c r="B125" s="5" t="s">
        <v>494</v>
      </c>
      <c r="C125" s="5" t="s">
        <v>508</v>
      </c>
      <c r="D125" s="5" t="s">
        <v>509</v>
      </c>
      <c r="E125" s="6" t="s">
        <v>510</v>
      </c>
    </row>
    <row r="127" spans="1:2" ht="14.25">
      <c r="A127" s="51" t="s">
        <v>511</v>
      </c>
      <c r="B127" s="52"/>
    </row>
    <row r="128" spans="1:5" ht="15">
      <c r="A128" s="53" t="s">
        <v>0</v>
      </c>
      <c r="B128" s="53" t="s">
        <v>495</v>
      </c>
      <c r="C128" s="53" t="s">
        <v>496</v>
      </c>
      <c r="D128" s="53" t="s">
        <v>7</v>
      </c>
      <c r="E128" s="53" t="s">
        <v>497</v>
      </c>
    </row>
    <row r="129" spans="1:5" ht="12.75">
      <c r="A129" s="50" t="s">
        <v>30</v>
      </c>
      <c r="B129" s="5" t="s">
        <v>512</v>
      </c>
      <c r="C129" s="5" t="s">
        <v>513</v>
      </c>
      <c r="D129" s="5" t="s">
        <v>280</v>
      </c>
      <c r="E129" s="6" t="s">
        <v>514</v>
      </c>
    </row>
    <row r="132" spans="1:2" ht="15">
      <c r="A132" s="48" t="s">
        <v>515</v>
      </c>
      <c r="B132" s="49"/>
    </row>
    <row r="133" spans="1:2" ht="14.25">
      <c r="A133" s="51" t="s">
        <v>516</v>
      </c>
      <c r="B133" s="52"/>
    </row>
    <row r="134" spans="1:5" ht="15">
      <c r="A134" s="53" t="s">
        <v>0</v>
      </c>
      <c r="B134" s="53" t="s">
        <v>495</v>
      </c>
      <c r="C134" s="53" t="s">
        <v>496</v>
      </c>
      <c r="D134" s="53" t="s">
        <v>7</v>
      </c>
      <c r="E134" s="53" t="s">
        <v>497</v>
      </c>
    </row>
    <row r="135" spans="1:5" ht="12.75">
      <c r="A135" s="50" t="s">
        <v>162</v>
      </c>
      <c r="B135" s="5" t="s">
        <v>517</v>
      </c>
      <c r="C135" s="5" t="s">
        <v>508</v>
      </c>
      <c r="D135" s="5" t="s">
        <v>518</v>
      </c>
      <c r="E135" s="6" t="s">
        <v>519</v>
      </c>
    </row>
    <row r="136" spans="1:5" ht="12.75">
      <c r="A136" s="50" t="s">
        <v>202</v>
      </c>
      <c r="B136" s="5" t="s">
        <v>520</v>
      </c>
      <c r="C136" s="5" t="s">
        <v>521</v>
      </c>
      <c r="D136" s="5" t="s">
        <v>522</v>
      </c>
      <c r="E136" s="6" t="s">
        <v>523</v>
      </c>
    </row>
    <row r="137" spans="1:5" ht="12.75">
      <c r="A137" s="50" t="s">
        <v>125</v>
      </c>
      <c r="B137" s="5" t="s">
        <v>524</v>
      </c>
      <c r="C137" s="5" t="s">
        <v>501</v>
      </c>
      <c r="D137" s="5" t="s">
        <v>525</v>
      </c>
      <c r="E137" s="6" t="s">
        <v>526</v>
      </c>
    </row>
    <row r="138" spans="1:5" ht="12.75">
      <c r="A138" s="50" t="s">
        <v>198</v>
      </c>
      <c r="B138" s="5" t="s">
        <v>524</v>
      </c>
      <c r="C138" s="5" t="s">
        <v>521</v>
      </c>
      <c r="D138" s="5" t="s">
        <v>527</v>
      </c>
      <c r="E138" s="6" t="s">
        <v>528</v>
      </c>
    </row>
    <row r="139" spans="1:5" ht="12.75">
      <c r="A139" s="50" t="s">
        <v>219</v>
      </c>
      <c r="B139" s="5" t="s">
        <v>524</v>
      </c>
      <c r="C139" s="5" t="s">
        <v>529</v>
      </c>
      <c r="D139" s="5" t="s">
        <v>525</v>
      </c>
      <c r="E139" s="6" t="s">
        <v>530</v>
      </c>
    </row>
    <row r="141" spans="1:2" ht="14.25">
      <c r="A141" s="51" t="s">
        <v>531</v>
      </c>
      <c r="B141" s="52"/>
    </row>
    <row r="142" spans="1:5" ht="15">
      <c r="A142" s="53" t="s">
        <v>0</v>
      </c>
      <c r="B142" s="53" t="s">
        <v>495</v>
      </c>
      <c r="C142" s="53" t="s">
        <v>496</v>
      </c>
      <c r="D142" s="53" t="s">
        <v>7</v>
      </c>
      <c r="E142" s="53" t="s">
        <v>497</v>
      </c>
    </row>
    <row r="143" spans="1:5" ht="12.75">
      <c r="A143" s="50" t="s">
        <v>289</v>
      </c>
      <c r="B143" s="5" t="s">
        <v>532</v>
      </c>
      <c r="C143" s="5" t="s">
        <v>533</v>
      </c>
      <c r="D143" s="5" t="s">
        <v>534</v>
      </c>
      <c r="E143" s="6" t="s">
        <v>535</v>
      </c>
    </row>
    <row r="144" spans="1:5" ht="12.75">
      <c r="A144" s="50" t="s">
        <v>298</v>
      </c>
      <c r="B144" s="5" t="s">
        <v>532</v>
      </c>
      <c r="C144" s="5" t="s">
        <v>533</v>
      </c>
      <c r="D144" s="5" t="s">
        <v>536</v>
      </c>
      <c r="E144" s="6" t="s">
        <v>537</v>
      </c>
    </row>
    <row r="145" spans="1:5" ht="12.75">
      <c r="A145" s="50" t="s">
        <v>358</v>
      </c>
      <c r="B145" s="5" t="s">
        <v>532</v>
      </c>
      <c r="C145" s="5" t="s">
        <v>538</v>
      </c>
      <c r="D145" s="5" t="s">
        <v>539</v>
      </c>
      <c r="E145" s="6" t="s">
        <v>540</v>
      </c>
    </row>
    <row r="146" spans="1:5" ht="12.75">
      <c r="A146" s="50" t="s">
        <v>227</v>
      </c>
      <c r="B146" s="5" t="s">
        <v>532</v>
      </c>
      <c r="C146" s="5" t="s">
        <v>529</v>
      </c>
      <c r="D146" s="5" t="s">
        <v>541</v>
      </c>
      <c r="E146" s="6" t="s">
        <v>542</v>
      </c>
    </row>
    <row r="147" spans="1:5" ht="12.75">
      <c r="A147" s="50" t="s">
        <v>363</v>
      </c>
      <c r="B147" s="5" t="s">
        <v>532</v>
      </c>
      <c r="C147" s="5" t="s">
        <v>538</v>
      </c>
      <c r="D147" s="5" t="s">
        <v>543</v>
      </c>
      <c r="E147" s="6" t="s">
        <v>544</v>
      </c>
    </row>
    <row r="148" spans="1:5" ht="12.75">
      <c r="A148" s="50" t="s">
        <v>107</v>
      </c>
      <c r="B148" s="5" t="s">
        <v>532</v>
      </c>
      <c r="C148" s="5" t="s">
        <v>545</v>
      </c>
      <c r="D148" s="5" t="s">
        <v>546</v>
      </c>
      <c r="E148" s="6" t="s">
        <v>547</v>
      </c>
    </row>
    <row r="150" spans="1:2" ht="14.25">
      <c r="A150" s="51" t="s">
        <v>494</v>
      </c>
      <c r="B150" s="52"/>
    </row>
    <row r="151" spans="1:5" ht="15">
      <c r="A151" s="53" t="s">
        <v>0</v>
      </c>
      <c r="B151" s="53" t="s">
        <v>495</v>
      </c>
      <c r="C151" s="53" t="s">
        <v>496</v>
      </c>
      <c r="D151" s="53" t="s">
        <v>7</v>
      </c>
      <c r="E151" s="53" t="s">
        <v>497</v>
      </c>
    </row>
    <row r="152" spans="1:5" ht="12.75">
      <c r="A152" s="50" t="s">
        <v>406</v>
      </c>
      <c r="B152" s="5" t="s">
        <v>494</v>
      </c>
      <c r="C152" s="5" t="s">
        <v>548</v>
      </c>
      <c r="D152" s="5" t="s">
        <v>549</v>
      </c>
      <c r="E152" s="6" t="s">
        <v>550</v>
      </c>
    </row>
    <row r="153" spans="1:5" ht="12.75">
      <c r="A153" s="50" t="s">
        <v>413</v>
      </c>
      <c r="B153" s="5" t="s">
        <v>494</v>
      </c>
      <c r="C153" s="5" t="s">
        <v>548</v>
      </c>
      <c r="D153" s="5" t="s">
        <v>551</v>
      </c>
      <c r="E153" s="6" t="s">
        <v>552</v>
      </c>
    </row>
    <row r="154" spans="1:5" ht="12.75">
      <c r="A154" s="50" t="s">
        <v>234</v>
      </c>
      <c r="B154" s="5" t="s">
        <v>494</v>
      </c>
      <c r="C154" s="5" t="s">
        <v>529</v>
      </c>
      <c r="D154" s="5" t="s">
        <v>534</v>
      </c>
      <c r="E154" s="6" t="s">
        <v>553</v>
      </c>
    </row>
    <row r="155" spans="1:5" ht="12.75">
      <c r="A155" s="50" t="s">
        <v>443</v>
      </c>
      <c r="B155" s="5" t="s">
        <v>494</v>
      </c>
      <c r="C155" s="5" t="s">
        <v>554</v>
      </c>
      <c r="D155" s="5" t="s">
        <v>555</v>
      </c>
      <c r="E155" s="6" t="s">
        <v>556</v>
      </c>
    </row>
    <row r="156" spans="1:5" ht="12.75">
      <c r="A156" s="50" t="s">
        <v>246</v>
      </c>
      <c r="B156" s="5" t="s">
        <v>494</v>
      </c>
      <c r="C156" s="5" t="s">
        <v>529</v>
      </c>
      <c r="D156" s="5" t="s">
        <v>557</v>
      </c>
      <c r="E156" s="6" t="s">
        <v>558</v>
      </c>
    </row>
    <row r="157" spans="1:5" ht="12.75">
      <c r="A157" s="50" t="s">
        <v>451</v>
      </c>
      <c r="B157" s="5" t="s">
        <v>494</v>
      </c>
      <c r="C157" s="5" t="s">
        <v>554</v>
      </c>
      <c r="D157" s="5" t="s">
        <v>559</v>
      </c>
      <c r="E157" s="6" t="s">
        <v>560</v>
      </c>
    </row>
    <row r="158" spans="1:5" ht="12.75">
      <c r="A158" s="50" t="s">
        <v>420</v>
      </c>
      <c r="B158" s="5" t="s">
        <v>494</v>
      </c>
      <c r="C158" s="5" t="s">
        <v>548</v>
      </c>
      <c r="D158" s="5" t="s">
        <v>561</v>
      </c>
      <c r="E158" s="6" t="s">
        <v>562</v>
      </c>
    </row>
    <row r="159" spans="1:5" ht="12.75">
      <c r="A159" s="50" t="s">
        <v>424</v>
      </c>
      <c r="B159" s="5" t="s">
        <v>494</v>
      </c>
      <c r="C159" s="5" t="s">
        <v>548</v>
      </c>
      <c r="D159" s="5" t="s">
        <v>563</v>
      </c>
      <c r="E159" s="6" t="s">
        <v>564</v>
      </c>
    </row>
    <row r="160" spans="1:5" ht="12.75">
      <c r="A160" s="50" t="s">
        <v>367</v>
      </c>
      <c r="B160" s="5" t="s">
        <v>494</v>
      </c>
      <c r="C160" s="5" t="s">
        <v>538</v>
      </c>
      <c r="D160" s="5" t="s">
        <v>565</v>
      </c>
      <c r="E160" s="6" t="s">
        <v>566</v>
      </c>
    </row>
    <row r="161" spans="1:5" ht="12.75">
      <c r="A161" s="50" t="s">
        <v>309</v>
      </c>
      <c r="B161" s="5" t="s">
        <v>494</v>
      </c>
      <c r="C161" s="5" t="s">
        <v>533</v>
      </c>
      <c r="D161" s="5" t="s">
        <v>567</v>
      </c>
      <c r="E161" s="6" t="s">
        <v>568</v>
      </c>
    </row>
    <row r="162" spans="1:5" ht="12.75">
      <c r="A162" s="50" t="s">
        <v>317</v>
      </c>
      <c r="B162" s="5" t="s">
        <v>494</v>
      </c>
      <c r="C162" s="5" t="s">
        <v>533</v>
      </c>
      <c r="D162" s="5" t="s">
        <v>567</v>
      </c>
      <c r="E162" s="6" t="s">
        <v>569</v>
      </c>
    </row>
    <row r="163" spans="1:5" ht="12.75">
      <c r="A163" s="50" t="s">
        <v>372</v>
      </c>
      <c r="B163" s="5" t="s">
        <v>494</v>
      </c>
      <c r="C163" s="5" t="s">
        <v>538</v>
      </c>
      <c r="D163" s="5" t="s">
        <v>570</v>
      </c>
      <c r="E163" s="6" t="s">
        <v>571</v>
      </c>
    </row>
    <row r="164" spans="1:5" ht="12.75">
      <c r="A164" s="50" t="s">
        <v>171</v>
      </c>
      <c r="B164" s="5" t="s">
        <v>494</v>
      </c>
      <c r="C164" s="5" t="s">
        <v>508</v>
      </c>
      <c r="D164" s="5" t="s">
        <v>572</v>
      </c>
      <c r="E164" s="6" t="s">
        <v>573</v>
      </c>
    </row>
    <row r="165" spans="1:5" ht="12.75">
      <c r="A165" s="50" t="s">
        <v>379</v>
      </c>
      <c r="B165" s="5" t="s">
        <v>494</v>
      </c>
      <c r="C165" s="5" t="s">
        <v>538</v>
      </c>
      <c r="D165" s="5" t="s">
        <v>574</v>
      </c>
      <c r="E165" s="6" t="s">
        <v>575</v>
      </c>
    </row>
    <row r="166" spans="1:5" ht="12.75">
      <c r="A166" s="50" t="s">
        <v>433</v>
      </c>
      <c r="B166" s="5" t="s">
        <v>494</v>
      </c>
      <c r="C166" s="5" t="s">
        <v>548</v>
      </c>
      <c r="D166" s="5" t="s">
        <v>576</v>
      </c>
      <c r="E166" s="6" t="s">
        <v>577</v>
      </c>
    </row>
    <row r="167" spans="1:5" ht="12.75">
      <c r="A167" s="50" t="s">
        <v>457</v>
      </c>
      <c r="B167" s="5" t="s">
        <v>494</v>
      </c>
      <c r="C167" s="5" t="s">
        <v>554</v>
      </c>
      <c r="D167" s="5" t="s">
        <v>565</v>
      </c>
      <c r="E167" s="6" t="s">
        <v>578</v>
      </c>
    </row>
    <row r="168" spans="1:5" ht="12.75">
      <c r="A168" s="50" t="s">
        <v>461</v>
      </c>
      <c r="B168" s="5" t="s">
        <v>494</v>
      </c>
      <c r="C168" s="5" t="s">
        <v>554</v>
      </c>
      <c r="D168" s="5" t="s">
        <v>579</v>
      </c>
      <c r="E168" s="6" t="s">
        <v>580</v>
      </c>
    </row>
    <row r="169" spans="1:5" ht="12.75">
      <c r="A169" s="50" t="s">
        <v>140</v>
      </c>
      <c r="B169" s="5" t="s">
        <v>494</v>
      </c>
      <c r="C169" s="5" t="s">
        <v>501</v>
      </c>
      <c r="D169" s="5" t="s">
        <v>581</v>
      </c>
      <c r="E169" s="6" t="s">
        <v>582</v>
      </c>
    </row>
    <row r="170" spans="1:5" ht="12.75">
      <c r="A170" s="50" t="s">
        <v>257</v>
      </c>
      <c r="B170" s="5" t="s">
        <v>494</v>
      </c>
      <c r="C170" s="5" t="s">
        <v>529</v>
      </c>
      <c r="D170" s="5" t="s">
        <v>583</v>
      </c>
      <c r="E170" s="6" t="s">
        <v>584</v>
      </c>
    </row>
    <row r="171" spans="1:5" ht="12.75">
      <c r="A171" s="50" t="s">
        <v>325</v>
      </c>
      <c r="B171" s="5" t="s">
        <v>494</v>
      </c>
      <c r="C171" s="5" t="s">
        <v>533</v>
      </c>
      <c r="D171" s="5" t="s">
        <v>536</v>
      </c>
      <c r="E171" s="6" t="s">
        <v>537</v>
      </c>
    </row>
    <row r="172" spans="1:5" ht="12.75">
      <c r="A172" s="50" t="s">
        <v>117</v>
      </c>
      <c r="B172" s="5" t="s">
        <v>494</v>
      </c>
      <c r="C172" s="5" t="s">
        <v>585</v>
      </c>
      <c r="D172" s="5" t="s">
        <v>586</v>
      </c>
      <c r="E172" s="6" t="s">
        <v>587</v>
      </c>
    </row>
    <row r="173" spans="1:5" ht="12.75">
      <c r="A173" s="50" t="s">
        <v>465</v>
      </c>
      <c r="B173" s="5" t="s">
        <v>494</v>
      </c>
      <c r="C173" s="5" t="s">
        <v>554</v>
      </c>
      <c r="D173" s="5" t="s">
        <v>588</v>
      </c>
      <c r="E173" s="6" t="s">
        <v>589</v>
      </c>
    </row>
    <row r="174" spans="1:5" ht="12.75">
      <c r="A174" s="50" t="s">
        <v>327</v>
      </c>
      <c r="B174" s="5" t="s">
        <v>494</v>
      </c>
      <c r="C174" s="5" t="s">
        <v>533</v>
      </c>
      <c r="D174" s="5" t="s">
        <v>590</v>
      </c>
      <c r="E174" s="6" t="s">
        <v>591</v>
      </c>
    </row>
    <row r="175" spans="1:5" ht="12.75">
      <c r="A175" s="50" t="s">
        <v>482</v>
      </c>
      <c r="B175" s="5" t="s">
        <v>494</v>
      </c>
      <c r="C175" s="5" t="s">
        <v>592</v>
      </c>
      <c r="D175" s="5" t="s">
        <v>536</v>
      </c>
      <c r="E175" s="6" t="s">
        <v>593</v>
      </c>
    </row>
    <row r="177" spans="1:2" ht="14.25">
      <c r="A177" s="51" t="s">
        <v>511</v>
      </c>
      <c r="B177" s="52"/>
    </row>
    <row r="178" spans="1:5" ht="15">
      <c r="A178" s="53" t="s">
        <v>0</v>
      </c>
      <c r="B178" s="53" t="s">
        <v>495</v>
      </c>
      <c r="C178" s="53" t="s">
        <v>496</v>
      </c>
      <c r="D178" s="53" t="s">
        <v>7</v>
      </c>
      <c r="E178" s="53" t="s">
        <v>497</v>
      </c>
    </row>
    <row r="179" spans="1:5" ht="12.75">
      <c r="A179" s="50" t="s">
        <v>317</v>
      </c>
      <c r="B179" s="5" t="s">
        <v>594</v>
      </c>
      <c r="C179" s="5" t="s">
        <v>533</v>
      </c>
      <c r="D179" s="5" t="s">
        <v>567</v>
      </c>
      <c r="E179" s="6" t="s">
        <v>595</v>
      </c>
    </row>
    <row r="180" spans="1:5" ht="12.75">
      <c r="A180" s="50" t="s">
        <v>189</v>
      </c>
      <c r="B180" s="5" t="s">
        <v>596</v>
      </c>
      <c r="C180" s="5" t="s">
        <v>508</v>
      </c>
      <c r="D180" s="5" t="s">
        <v>527</v>
      </c>
      <c r="E180" s="6" t="s">
        <v>597</v>
      </c>
    </row>
    <row r="181" spans="1:5" ht="12.75">
      <c r="A181" s="50" t="s">
        <v>283</v>
      </c>
      <c r="B181" s="5" t="s">
        <v>598</v>
      </c>
      <c r="C181" s="5" t="s">
        <v>529</v>
      </c>
      <c r="D181" s="5" t="s">
        <v>599</v>
      </c>
      <c r="E181" s="6" t="s">
        <v>600</v>
      </c>
    </row>
    <row r="182" spans="1:5" ht="12.75">
      <c r="A182" s="50" t="s">
        <v>275</v>
      </c>
      <c r="B182" s="5" t="s">
        <v>601</v>
      </c>
      <c r="C182" s="5" t="s">
        <v>529</v>
      </c>
      <c r="D182" s="5" t="s">
        <v>602</v>
      </c>
      <c r="E182" s="6" t="s">
        <v>603</v>
      </c>
    </row>
    <row r="183" spans="1:5" ht="12.75">
      <c r="A183" s="50" t="s">
        <v>437</v>
      </c>
      <c r="B183" s="5" t="s">
        <v>594</v>
      </c>
      <c r="C183" s="5" t="s">
        <v>548</v>
      </c>
      <c r="D183" s="5" t="s">
        <v>543</v>
      </c>
      <c r="E183" s="6" t="s">
        <v>604</v>
      </c>
    </row>
    <row r="184" spans="1:5" ht="12.75">
      <c r="A184" s="50" t="s">
        <v>395</v>
      </c>
      <c r="B184" s="5" t="s">
        <v>605</v>
      </c>
      <c r="C184" s="5" t="s">
        <v>538</v>
      </c>
      <c r="D184" s="5" t="s">
        <v>606</v>
      </c>
      <c r="E184" s="6" t="s">
        <v>607</v>
      </c>
    </row>
    <row r="185" spans="1:5" ht="12.75">
      <c r="A185" s="50" t="s">
        <v>465</v>
      </c>
      <c r="B185" s="5" t="s">
        <v>605</v>
      </c>
      <c r="C185" s="5" t="s">
        <v>554</v>
      </c>
      <c r="D185" s="5" t="s">
        <v>588</v>
      </c>
      <c r="E185" s="6" t="s">
        <v>589</v>
      </c>
    </row>
    <row r="186" spans="1:5" ht="12.75">
      <c r="A186" s="50" t="s">
        <v>154</v>
      </c>
      <c r="B186" s="5" t="s">
        <v>608</v>
      </c>
      <c r="C186" s="5" t="s">
        <v>501</v>
      </c>
      <c r="D186" s="5" t="s">
        <v>609</v>
      </c>
      <c r="E186" s="6" t="s">
        <v>610</v>
      </c>
    </row>
    <row r="187" spans="1:5" ht="12.75">
      <c r="A187" s="50" t="s">
        <v>345</v>
      </c>
      <c r="B187" s="5" t="s">
        <v>512</v>
      </c>
      <c r="C187" s="5" t="s">
        <v>533</v>
      </c>
      <c r="D187" s="5" t="s">
        <v>611</v>
      </c>
      <c r="E187" s="6" t="s">
        <v>612</v>
      </c>
    </row>
    <row r="188" spans="1:5" ht="12.75">
      <c r="A188" s="50" t="s">
        <v>350</v>
      </c>
      <c r="B188" s="5" t="s">
        <v>512</v>
      </c>
      <c r="C188" s="5" t="s">
        <v>533</v>
      </c>
      <c r="D188" s="5" t="s">
        <v>613</v>
      </c>
      <c r="E188" s="6" t="s">
        <v>614</v>
      </c>
    </row>
    <row r="189" spans="1:5" ht="12.75">
      <c r="A189" s="50" t="s">
        <v>401</v>
      </c>
      <c r="B189" s="5" t="s">
        <v>605</v>
      </c>
      <c r="C189" s="5" t="s">
        <v>538</v>
      </c>
      <c r="D189" s="5" t="s">
        <v>527</v>
      </c>
      <c r="E189" s="6" t="s">
        <v>615</v>
      </c>
    </row>
  </sheetData>
  <sheetProtection/>
  <mergeCells count="30">
    <mergeCell ref="A62:T62"/>
    <mergeCell ref="A77:T77"/>
    <mergeCell ref="A88:T88"/>
    <mergeCell ref="A96:T96"/>
    <mergeCell ref="A105:T105"/>
    <mergeCell ref="A25:T25"/>
    <mergeCell ref="A28:T28"/>
    <mergeCell ref="A31:T31"/>
    <mergeCell ref="A38:T38"/>
    <mergeCell ref="A44:T44"/>
    <mergeCell ref="A51:T51"/>
    <mergeCell ref="A5:T5"/>
    <mergeCell ref="A8:T8"/>
    <mergeCell ref="A11:T11"/>
    <mergeCell ref="A15:T15"/>
    <mergeCell ref="A19:T19"/>
    <mergeCell ref="A22:T22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D3:D4"/>
    <mergeCell ref="S3:S4"/>
    <mergeCell ref="T3:T4"/>
  </mergeCells>
  <printOptions/>
  <pageMargins left="0.19" right="0.47" top="0.45" bottom="0.49" header="0.5" footer="0.5"/>
  <pageSetup fitToHeight="100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Максим</cp:lastModifiedBy>
  <cp:lastPrinted>2008-02-22T21:19:54Z</cp:lastPrinted>
  <dcterms:created xsi:type="dcterms:W3CDTF">2002-06-16T13:36:44Z</dcterms:created>
  <dcterms:modified xsi:type="dcterms:W3CDTF">2014-06-17T18:41:44Z</dcterms:modified>
  <cp:category/>
  <cp:version/>
  <cp:contentType/>
  <cp:contentStatus/>
</cp:coreProperties>
</file>